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0" windowWidth="15576" windowHeight="12348" tabRatio="810"/>
  </bookViews>
  <sheets>
    <sheet name="Прайс от 01.10.2020" sheetId="87" r:id="rId1"/>
  </sheets>
  <definedNames>
    <definedName name="_xlnm.Print_Area" localSheetId="0">'Прайс от 01.10.2020'!$A$4:$U$207</definedName>
  </definedNames>
  <calcPr calcId="125725" refMode="R1C1"/>
</workbook>
</file>

<file path=xl/calcChain.xml><?xml version="1.0" encoding="utf-8"?>
<calcChain xmlns="http://schemas.openxmlformats.org/spreadsheetml/2006/main">
  <c r="T82" i="87"/>
  <c r="T63" l="1"/>
  <c r="T54"/>
  <c r="T20"/>
  <c r="T19"/>
  <c r="T16" l="1"/>
  <c r="T15"/>
  <c r="T22" l="1"/>
  <c r="T23"/>
  <c r="T24"/>
  <c r="T25"/>
  <c r="T26"/>
  <c r="T27"/>
  <c r="T28"/>
  <c r="T29"/>
  <c r="T31"/>
  <c r="T32"/>
  <c r="T33"/>
  <c r="T34"/>
  <c r="T35"/>
  <c r="T36"/>
  <c r="T37"/>
  <c r="T39"/>
  <c r="T41"/>
  <c r="T42"/>
  <c r="T43"/>
  <c r="T44"/>
  <c r="T45"/>
  <c r="T46"/>
  <c r="T47"/>
  <c r="T48"/>
  <c r="T49"/>
  <c r="T50"/>
  <c r="T51"/>
  <c r="T57"/>
  <c r="T58"/>
  <c r="T59"/>
  <c r="T61"/>
  <c r="T65"/>
  <c r="T68"/>
  <c r="T83"/>
  <c r="T84"/>
  <c r="T85"/>
  <c r="T86"/>
  <c r="T87"/>
  <c r="T131"/>
  <c r="T132"/>
  <c r="T133"/>
  <c r="T135"/>
  <c r="T136"/>
  <c r="T137"/>
  <c r="T138"/>
  <c r="T140"/>
  <c r="T141"/>
  <c r="T142"/>
  <c r="T145"/>
  <c r="T146"/>
  <c r="T151"/>
  <c r="T154"/>
  <c r="T155"/>
  <c r="R59" l="1"/>
  <c r="S59" s="1"/>
  <c r="N59"/>
  <c r="M59"/>
  <c r="L59"/>
  <c r="R58"/>
  <c r="S58" s="1"/>
  <c r="P59" l="1"/>
  <c r="O59"/>
  <c r="M50" l="1"/>
  <c r="N50"/>
  <c r="R50"/>
  <c r="S50" s="1"/>
  <c r="P50" l="1"/>
  <c r="H131" l="1"/>
  <c r="R48"/>
  <c r="S48" s="1"/>
  <c r="N48"/>
  <c r="L48"/>
  <c r="R46"/>
  <c r="S46" s="1"/>
  <c r="N46"/>
  <c r="M46"/>
  <c r="L46"/>
  <c r="R44"/>
  <c r="S44" s="1"/>
  <c r="N44"/>
  <c r="M44"/>
  <c r="L44"/>
  <c r="R42"/>
  <c r="S42" s="1"/>
  <c r="R37"/>
  <c r="S37" s="1"/>
  <c r="N37"/>
  <c r="M37"/>
  <c r="R36"/>
  <c r="S36" s="1"/>
  <c r="N36"/>
  <c r="L36"/>
  <c r="R35"/>
  <c r="S35" s="1"/>
  <c r="N35"/>
  <c r="M35"/>
  <c r="L35"/>
  <c r="R34"/>
  <c r="S34" s="1"/>
  <c r="N34"/>
  <c r="M34"/>
  <c r="L34"/>
  <c r="R33"/>
  <c r="S33" s="1"/>
  <c r="N33"/>
  <c r="M33"/>
  <c r="L33"/>
  <c r="R32"/>
  <c r="S32" s="1"/>
  <c r="N32"/>
  <c r="M32"/>
  <c r="L32"/>
  <c r="R31"/>
  <c r="S31" s="1"/>
  <c r="P37" l="1"/>
  <c r="O44"/>
  <c r="O36"/>
  <c r="O46"/>
  <c r="O32"/>
  <c r="O33"/>
  <c r="O34"/>
  <c r="O35"/>
  <c r="P32"/>
  <c r="P33"/>
  <c r="P34"/>
  <c r="P35"/>
  <c r="P46"/>
  <c r="P44"/>
  <c r="O48"/>
</calcChain>
</file>

<file path=xl/sharedStrings.xml><?xml version="1.0" encoding="utf-8"?>
<sst xmlns="http://schemas.openxmlformats.org/spreadsheetml/2006/main" count="410" uniqueCount="341">
  <si>
    <t>№ п/п</t>
  </si>
  <si>
    <t>Наименование</t>
  </si>
  <si>
    <t>Цена за ед. товара, в руб. без НДС</t>
  </si>
  <si>
    <t>Анитим</t>
  </si>
  <si>
    <t>Велес</t>
  </si>
  <si>
    <t>доставка</t>
  </si>
  <si>
    <t>Технотрон</t>
  </si>
  <si>
    <t>Казахстан</t>
  </si>
  <si>
    <t>Комплект для навески категории 3</t>
  </si>
  <si>
    <t>Комплект для навески категории 4N</t>
  </si>
  <si>
    <t>Мощность трактора, л.с.</t>
  </si>
  <si>
    <t>Масса,       кг.</t>
  </si>
  <si>
    <t>110-130</t>
  </si>
  <si>
    <t>130-150</t>
  </si>
  <si>
    <t>150-180</t>
  </si>
  <si>
    <t>Гарантия на технику КАМА составляет 12 месяца со дня приобретения!</t>
  </si>
  <si>
    <t>1. Глубокорыхлитель TIGER</t>
  </si>
  <si>
    <t>2. Тяжелая стерневая борона LION</t>
  </si>
  <si>
    <t>3. Сцепка зубовая гидрофицированная LEOPARD</t>
  </si>
  <si>
    <t>КАМА LEOPARD 12 (гидрофицированная рама без рабочих органов БЗТС)</t>
  </si>
  <si>
    <t>КАМА LEOPARD 18 (гидрофицированная рама без рабочих органов БЗТС)</t>
  </si>
  <si>
    <t>Кассета БЗТС</t>
  </si>
  <si>
    <t>Артикул</t>
  </si>
  <si>
    <t>12.505</t>
  </si>
  <si>
    <t>15.505</t>
  </si>
  <si>
    <t>18.505</t>
  </si>
  <si>
    <t>21.505</t>
  </si>
  <si>
    <t>24.555</t>
  </si>
  <si>
    <t>12.550</t>
  </si>
  <si>
    <t>18.550</t>
  </si>
  <si>
    <t>15.551</t>
  </si>
  <si>
    <t>18.551</t>
  </si>
  <si>
    <t>24.551</t>
  </si>
  <si>
    <t>12.521</t>
  </si>
  <si>
    <t>ТПУ6000</t>
  </si>
  <si>
    <t>050.505.18.00.0.00</t>
  </si>
  <si>
    <t>050.505.18.01.0.03</t>
  </si>
  <si>
    <t>050.505.21.00.0.00</t>
  </si>
  <si>
    <t>050.505.05.00.0.00</t>
  </si>
  <si>
    <t>050.505.18.00.0.07</t>
  </si>
  <si>
    <t xml:space="preserve">Блок граблин </t>
  </si>
  <si>
    <t xml:space="preserve">Рессора </t>
  </si>
  <si>
    <t xml:space="preserve">Секция дополнительная </t>
  </si>
  <si>
    <t xml:space="preserve">Балка поперечная </t>
  </si>
  <si>
    <t>050.550.20.00.0.00</t>
  </si>
  <si>
    <t>050.506.01.07.0.01</t>
  </si>
  <si>
    <t>050.506.01.07.0.02</t>
  </si>
  <si>
    <t>050.506.01.07.0.02-01</t>
  </si>
  <si>
    <t xml:space="preserve">050.506.01.07.3.00СБ </t>
  </si>
  <si>
    <t>050.508.01.07.3.00СБ</t>
  </si>
  <si>
    <t xml:space="preserve"> 050.506.01.07.0.00 СБ</t>
  </si>
  <si>
    <t xml:space="preserve">Зуб в сборе </t>
  </si>
  <si>
    <t>050.507.01.07.0.00 СБ</t>
  </si>
  <si>
    <t>050.508.01.07.0.00 СБ</t>
  </si>
  <si>
    <t xml:space="preserve">Опорное колесо </t>
  </si>
  <si>
    <t>050.506.01.09.0.00 СБ</t>
  </si>
  <si>
    <t xml:space="preserve">Блок колесный </t>
  </si>
  <si>
    <t>050.508.06.00.0.00</t>
  </si>
  <si>
    <t xml:space="preserve">Кронштейн боковой </t>
  </si>
  <si>
    <t>050.508.02.03.0.00</t>
  </si>
  <si>
    <t xml:space="preserve">Талреп </t>
  </si>
  <si>
    <t>Управляющий ООО "Техника-Агро"                  ______________/Нуриев М.А./</t>
  </si>
  <si>
    <t>Начальник отдела продаж СХТ                          _______________/Гарипов А.М./</t>
  </si>
  <si>
    <t>УТВЕРЖДАЮ
Управляющий
ООО "Техника-Агро"
М.А. Нуриев</t>
  </si>
  <si>
    <t>050.506.01.07.5.00 СБ</t>
  </si>
  <si>
    <t>050.551.06.00.0.05</t>
  </si>
  <si>
    <t xml:space="preserve">Пластина </t>
  </si>
  <si>
    <t>050.550.00.00.0.02</t>
  </si>
  <si>
    <t>Стойка тросов</t>
  </si>
  <si>
    <t>050.505.01.03.0.00</t>
  </si>
  <si>
    <t>Крестовина</t>
  </si>
  <si>
    <t>050.505.14.00.0.00</t>
  </si>
  <si>
    <t>Секция центральная</t>
  </si>
  <si>
    <t>050.550.01.00.0.00</t>
  </si>
  <si>
    <t>Секция боковая</t>
  </si>
  <si>
    <t>050.550.02.00.0.00</t>
  </si>
  <si>
    <t>050.550.02.00.0.00-01</t>
  </si>
  <si>
    <t>050.550.35.00.0.00</t>
  </si>
  <si>
    <t>050.550.35.00.0.00-01</t>
  </si>
  <si>
    <t>Кронштейн</t>
  </si>
  <si>
    <t>Планка</t>
  </si>
  <si>
    <t>050.550.05.00.0.00</t>
  </si>
  <si>
    <t>050.550.07.00.0.00</t>
  </si>
  <si>
    <t>Основание</t>
  </si>
  <si>
    <t>050.508.01.07.0.03</t>
  </si>
  <si>
    <t xml:space="preserve">
Общество с ограниченной ответственностью «Техника-Агро»
423831, Россия, Республика Татарстан, г.  Набережные Челны, проспект им.Вахитова, дом.44, офис 27
Тел. (8552) 20-20-71
E-mail: 2018kama@mail.ru
www.kammz.ru</t>
  </si>
  <si>
    <t>Пластина</t>
  </si>
  <si>
    <t>050.510.03.00.0.05</t>
  </si>
  <si>
    <t>050.508.02.00.0.00 СБ</t>
  </si>
  <si>
    <t>050.506.01.07.5.00-01 СБ</t>
  </si>
  <si>
    <t>Палец</t>
  </si>
  <si>
    <t>050.508.00.00.0.01</t>
  </si>
  <si>
    <t>050.508.00.00.0.02</t>
  </si>
  <si>
    <t>050.508.04.00.0.00</t>
  </si>
  <si>
    <t>КАМА LEOPARD 16 (гидрофицированная рама без рабочих органов БЗТС)</t>
  </si>
  <si>
    <t>КАМА LEOPARD 22 (гидрофицированная рама без рабочих органов БЗТС)</t>
  </si>
  <si>
    <t>КАМА LEOPARD 26 (гидрофицированная рама без рабочих органов БЗТС)</t>
  </si>
  <si>
    <t>КАМА LEOPARD 28 (гидрофицированная рама без рабочих органов БЗТС)</t>
  </si>
  <si>
    <t>16.550</t>
  </si>
  <si>
    <t>22.550</t>
  </si>
  <si>
    <t>26.560</t>
  </si>
  <si>
    <t>28.560</t>
  </si>
  <si>
    <t>050.508.02.00.0.00-02 СБ</t>
  </si>
  <si>
    <t>050.508.01.17.0.00 СБ</t>
  </si>
  <si>
    <t xml:space="preserve">Балка </t>
  </si>
  <si>
    <t>050.508.02.02.0.00-01 СБ</t>
  </si>
  <si>
    <t>Скоба в сборе</t>
  </si>
  <si>
    <t>050.506.01.12.0.00 СБ</t>
  </si>
  <si>
    <t>Упор в сборе</t>
  </si>
  <si>
    <t>050.508.01.17.1.00 СБ</t>
  </si>
  <si>
    <t>Талреп в сборе</t>
  </si>
  <si>
    <t>21-389-50 СБ</t>
  </si>
  <si>
    <t>28.555</t>
  </si>
  <si>
    <t>050.510.03.01.0.00  СБ</t>
  </si>
  <si>
    <t>050.510.03.02.0.00 СБ</t>
  </si>
  <si>
    <t>050.506.01.00.0.07</t>
  </si>
  <si>
    <t>Упор гидроцилиндра</t>
  </si>
  <si>
    <t>050.505.03.00.0.00 СБ</t>
  </si>
  <si>
    <t>050.508.01.07.1.05 СБ</t>
  </si>
  <si>
    <t>050.508.01.17.1.05 СБ</t>
  </si>
  <si>
    <t>*Цены указаны с учетом скидок по ценовой программе от Производителя, указанные цены носят информационный характер, не является офертой, количество товара ограничено, подробности уточняйте в Отделе продаж 8(8552)20-20-71</t>
  </si>
  <si>
    <t>Цена* за ед. товара, в руб. с НДС 20%, от</t>
  </si>
  <si>
    <t>050.555.00.00.0.37-01</t>
  </si>
  <si>
    <t>Скоба</t>
  </si>
  <si>
    <t>Втулка</t>
  </si>
  <si>
    <t>050.508.01.07.1.00 СБ</t>
  </si>
  <si>
    <t>Опора транспортного колеса</t>
  </si>
  <si>
    <t>050.505.11.00.0.00 СБ</t>
  </si>
  <si>
    <t>Полуось</t>
  </si>
  <si>
    <t>Шайба</t>
  </si>
  <si>
    <t>Стойка полуоси</t>
  </si>
  <si>
    <t>050.506.01.09.1.02</t>
  </si>
  <si>
    <t>050.506.01.09.1.00 СБ</t>
  </si>
  <si>
    <t>050.506.01.07.0.03</t>
  </si>
  <si>
    <t>050.505.00.00.0.01</t>
  </si>
  <si>
    <t>050.505.00.00.0.36</t>
  </si>
  <si>
    <t>Крепление тросов</t>
  </si>
  <si>
    <t>050.505.10.00.0.00 СБ</t>
  </si>
  <si>
    <t>050.506.01.09.0.01</t>
  </si>
  <si>
    <t>Стремянка</t>
  </si>
  <si>
    <t>050.505.00.00.0.24-01</t>
  </si>
  <si>
    <t>Фланец</t>
  </si>
  <si>
    <t>050.555.20.00.0.00</t>
  </si>
  <si>
    <t>050.555.00.00.0.37</t>
  </si>
  <si>
    <t>Лонжерон</t>
  </si>
  <si>
    <t>050.507.01.05.0.00</t>
  </si>
  <si>
    <t>050.507.01.07.0.03</t>
  </si>
  <si>
    <t>Цельносварная конструкция</t>
  </si>
  <si>
    <t xml:space="preserve">Крепление балок на болтах </t>
  </si>
  <si>
    <t>350-450</t>
  </si>
  <si>
    <t>050.505.00.00.0.24</t>
  </si>
  <si>
    <t>050.505.18.00.0.01</t>
  </si>
  <si>
    <t>050.506.01.07.1.00</t>
  </si>
  <si>
    <t>050.505.00.00.0.29</t>
  </si>
  <si>
    <r>
      <t xml:space="preserve">Шайба </t>
    </r>
    <r>
      <rPr>
        <b/>
        <sz val="14"/>
        <color theme="1"/>
        <rFont val="Calibri"/>
        <family val="2"/>
        <charset val="204"/>
      </rPr>
      <t>Ø</t>
    </r>
    <r>
      <rPr>
        <b/>
        <sz val="14"/>
        <color theme="1"/>
        <rFont val="Times New Roman"/>
        <family val="1"/>
        <charset val="204"/>
      </rPr>
      <t>25</t>
    </r>
  </si>
  <si>
    <t>050.505.00.00.0.32</t>
  </si>
  <si>
    <t>Стойка в сборе</t>
  </si>
  <si>
    <t>Тяга длинная в сборе</t>
  </si>
  <si>
    <t>Тяга короткая в сборе</t>
  </si>
  <si>
    <t>050.505.18.05.0.00 СБ</t>
  </si>
  <si>
    <t>050.505.18.06.0.00 СБ</t>
  </si>
  <si>
    <t>Ось</t>
  </si>
  <si>
    <t>050.505.18.01.0.00 СБ</t>
  </si>
  <si>
    <t>050.505.18.01.0.00-01СБ</t>
  </si>
  <si>
    <t>4.510</t>
  </si>
  <si>
    <t>5.512</t>
  </si>
  <si>
    <t>3.507</t>
  </si>
  <si>
    <t>4.508</t>
  </si>
  <si>
    <t>5.508-02</t>
  </si>
  <si>
    <t>7.2.525</t>
  </si>
  <si>
    <t>2.5.506</t>
  </si>
  <si>
    <r>
      <t>КАМА TIGER G3</t>
    </r>
    <r>
      <rPr>
        <sz val="14"/>
        <color theme="1"/>
        <rFont val="Times New Roman"/>
        <family val="1"/>
        <charset val="204"/>
      </rPr>
      <t xml:space="preserve"> (Цельносварная конструкция, ширина захвата 3 м., 7 рабочих органов, резиновые опорные колеса, двойной зубчатый каток)</t>
    </r>
  </si>
  <si>
    <r>
      <t xml:space="preserve">КАМА TIGER G4 </t>
    </r>
    <r>
      <rPr>
        <sz val="14"/>
        <color theme="1"/>
        <rFont val="Times New Roman"/>
        <family val="1"/>
        <charset val="204"/>
      </rPr>
      <t>(Цельносварная конструкция, ширина захвата 4 м., 9 рабочих органов, резиновые опорные колеса, двойной зубчатый каток, оснащенный гидравлическим оборудованием)</t>
    </r>
  </si>
  <si>
    <r>
      <t>КАМА TIGER G5</t>
    </r>
    <r>
      <rPr>
        <sz val="14"/>
        <color theme="1"/>
        <rFont val="Times New Roman"/>
        <family val="1"/>
        <charset val="204"/>
      </rPr>
      <t xml:space="preserve"> (Цельносварная конструкция, ширина захвата 5 м., 11 рабочих органов, резиновые опорные колеса, двойной зубчатый каток, оснащенный гидравлическим оборудованием)</t>
    </r>
  </si>
  <si>
    <r>
      <t xml:space="preserve">КАМА TIGER 2,5 </t>
    </r>
    <r>
      <rPr>
        <sz val="14"/>
        <color theme="1"/>
        <rFont val="Times New Roman"/>
        <family val="1"/>
        <charset val="204"/>
      </rPr>
      <t>(Крепление на болтах, ширина захвата 2,5 м., 5 рабочих органов, металлические опорные колеса, двойной зубчатый каток)</t>
    </r>
  </si>
  <si>
    <r>
      <t xml:space="preserve">КАМА TIGER 3 </t>
    </r>
    <r>
      <rPr>
        <sz val="14"/>
        <color theme="1"/>
        <rFont val="Times New Roman"/>
        <family val="1"/>
        <charset val="204"/>
      </rPr>
      <t>(Крепление на болтах, ширина захвата 3 м., 7 рабочих органов, резиновые опорные колеса, двойной зубчатый каток)</t>
    </r>
  </si>
  <si>
    <r>
      <t xml:space="preserve">КАМА TIGER 4 </t>
    </r>
    <r>
      <rPr>
        <sz val="14"/>
        <color theme="1"/>
        <rFont val="Times New Roman"/>
        <family val="1"/>
        <charset val="204"/>
      </rPr>
      <t>(Крепление на болтах, ширина захвата 4 м., 9 рабочих органов, резиновые опорные колеса, двойной зубчатый каток, оснащенный гидравлическим оборудованием)</t>
    </r>
  </si>
  <si>
    <r>
      <t xml:space="preserve">КАМА TIGER 5 </t>
    </r>
    <r>
      <rPr>
        <sz val="14"/>
        <color theme="1"/>
        <rFont val="Times New Roman"/>
        <family val="1"/>
        <charset val="204"/>
      </rPr>
      <t>(Крепление на болтах, ширина захвата 5 м., 11 рабочих органов,  резиновые опорные колеса, двойной зубчатый каток, оснащенный гидравлическим оборудованием)</t>
    </r>
  </si>
  <si>
    <r>
      <t xml:space="preserve">КАМА LION 7,2 </t>
    </r>
    <r>
      <rPr>
        <sz val="14"/>
        <color theme="1"/>
        <rFont val="Times New Roman"/>
        <family val="1"/>
        <charset val="204"/>
      </rPr>
      <t xml:space="preserve"> (под трактора МТЗ 80, МТЗ 82, </t>
    </r>
    <r>
      <rPr>
        <sz val="14"/>
        <color theme="1"/>
        <rFont val="Calibri"/>
        <family val="2"/>
        <charset val="204"/>
      </rPr>
      <t>Ø</t>
    </r>
    <r>
      <rPr>
        <sz val="9.8000000000000007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зуба 16мм, сечение бруса 140х140х</t>
    </r>
    <r>
      <rPr>
        <sz val="14"/>
        <rFont val="Times New Roman"/>
        <family val="1"/>
        <charset val="204"/>
      </rPr>
      <t>7,</t>
    </r>
    <r>
      <rPr>
        <sz val="14"/>
        <color rgb="FFFF0000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 xml:space="preserve">опция прижима рамы, </t>
    </r>
    <r>
      <rPr>
        <sz val="14"/>
        <rFont val="Times New Roman"/>
        <family val="1"/>
        <charset val="204"/>
      </rPr>
      <t>порошковая окраска</t>
    </r>
    <r>
      <rPr>
        <sz val="14"/>
        <color theme="1"/>
        <rFont val="Times New Roman"/>
        <family val="1"/>
        <charset val="204"/>
      </rPr>
      <t>)</t>
    </r>
  </si>
  <si>
    <r>
      <t xml:space="preserve">КАМА LION 12 </t>
    </r>
    <r>
      <rPr>
        <sz val="14"/>
        <color theme="1"/>
        <rFont val="Times New Roman"/>
        <family val="1"/>
        <charset val="204"/>
      </rPr>
      <t>(</t>
    </r>
    <r>
      <rPr>
        <sz val="14"/>
        <color theme="1"/>
        <rFont val="Calibri"/>
        <family val="2"/>
        <charset val="204"/>
      </rPr>
      <t>Ø</t>
    </r>
    <r>
      <rPr>
        <sz val="9.8000000000000007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зуба 16мм, сечение бруса 180х180х</t>
    </r>
    <r>
      <rPr>
        <sz val="14"/>
        <rFont val="Times New Roman"/>
        <family val="1"/>
        <charset val="204"/>
      </rPr>
      <t>7</t>
    </r>
    <r>
      <rPr>
        <sz val="14"/>
        <color theme="1"/>
        <rFont val="Times New Roman"/>
        <family val="1"/>
        <charset val="204"/>
      </rPr>
      <t>, опция прижима рамы, порошковая окраска)</t>
    </r>
  </si>
  <si>
    <r>
      <t xml:space="preserve">КАМА LION 15 </t>
    </r>
    <r>
      <rPr>
        <sz val="14"/>
        <color theme="1"/>
        <rFont val="Times New Roman"/>
        <family val="1"/>
        <charset val="204"/>
      </rPr>
      <t>(</t>
    </r>
    <r>
      <rPr>
        <sz val="14"/>
        <color theme="1"/>
        <rFont val="Calibri"/>
        <family val="2"/>
        <charset val="204"/>
      </rPr>
      <t>Ø</t>
    </r>
    <r>
      <rPr>
        <sz val="14"/>
        <color theme="1"/>
        <rFont val="Times New Roman"/>
        <family val="1"/>
        <charset val="204"/>
      </rPr>
      <t xml:space="preserve"> зуба 16мм, сечение бруса 180х180х</t>
    </r>
    <r>
      <rPr>
        <sz val="14"/>
        <rFont val="Times New Roman"/>
        <family val="1"/>
        <charset val="204"/>
      </rPr>
      <t>7</t>
    </r>
    <r>
      <rPr>
        <sz val="14"/>
        <color theme="1"/>
        <rFont val="Times New Roman"/>
        <family val="1"/>
        <charset val="204"/>
      </rPr>
      <t xml:space="preserve">, опция прижима рамы, порошковая окраска) </t>
    </r>
  </si>
  <si>
    <r>
      <t xml:space="preserve">КАМА LION 21 </t>
    </r>
    <r>
      <rPr>
        <sz val="14"/>
        <color theme="1"/>
        <rFont val="Times New Roman"/>
        <family val="1"/>
        <charset val="204"/>
      </rPr>
      <t>(</t>
    </r>
    <r>
      <rPr>
        <sz val="14"/>
        <color theme="1"/>
        <rFont val="Calibri"/>
        <family val="2"/>
        <charset val="204"/>
      </rPr>
      <t>Ø</t>
    </r>
    <r>
      <rPr>
        <sz val="9.8000000000000007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зуба 16мм, сечение бруса 180х180х7, опция прижима рамы, порошковая окраска, широкие колёса 400мм)</t>
    </r>
  </si>
  <si>
    <r>
      <t xml:space="preserve">КАМА LION 18 </t>
    </r>
    <r>
      <rPr>
        <sz val="14"/>
        <color theme="1"/>
        <rFont val="Times New Roman"/>
        <family val="1"/>
        <charset val="204"/>
      </rPr>
      <t>(</t>
    </r>
    <r>
      <rPr>
        <sz val="14"/>
        <color theme="1"/>
        <rFont val="Calibri"/>
        <family val="2"/>
        <charset val="204"/>
      </rPr>
      <t>Ø</t>
    </r>
    <r>
      <rPr>
        <sz val="9.8000000000000007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зуба 16мм, сечение бруса 180х180х</t>
    </r>
    <r>
      <rPr>
        <sz val="14"/>
        <rFont val="Times New Roman"/>
        <family val="1"/>
        <charset val="204"/>
      </rPr>
      <t>7</t>
    </r>
    <r>
      <rPr>
        <sz val="14"/>
        <color theme="1"/>
        <rFont val="Times New Roman"/>
        <family val="1"/>
        <charset val="204"/>
      </rPr>
      <t>, опция прижима рамы, порошковая окраска, широкие колёса 400мм)</t>
    </r>
  </si>
  <si>
    <r>
      <t>КАМА YAGUAR</t>
    </r>
    <r>
      <rPr>
        <sz val="14"/>
        <color theme="1"/>
        <rFont val="Times New Roman"/>
        <family val="1"/>
        <charset val="204"/>
      </rPr>
      <t xml:space="preserve"> (ширина захвата 12 м., </t>
    </r>
    <r>
      <rPr>
        <sz val="14"/>
        <color theme="1"/>
        <rFont val="Calibri"/>
        <family val="2"/>
        <charset val="204"/>
      </rPr>
      <t>Ø</t>
    </r>
    <r>
      <rPr>
        <sz val="14"/>
        <color theme="1"/>
        <rFont val="Times New Roman"/>
        <family val="1"/>
        <charset val="204"/>
      </rPr>
      <t xml:space="preserve"> зуба 8 мм)</t>
    </r>
  </si>
  <si>
    <r>
      <t xml:space="preserve">КАМА ELEPHANT 6000 21-389-00 </t>
    </r>
    <r>
      <rPr>
        <sz val="14"/>
        <color theme="1"/>
        <rFont val="Times New Roman"/>
        <family val="1"/>
        <charset val="204"/>
      </rPr>
      <t>(навешиваемое оборудование до 6 т., полу навесное до 9 т.)</t>
    </r>
  </si>
  <si>
    <r>
      <t xml:space="preserve">КАМА ELEPHANT 6000 21-389-00-01 </t>
    </r>
    <r>
      <rPr>
        <sz val="14"/>
        <color theme="1"/>
        <rFont val="Times New Roman"/>
        <family val="1"/>
        <charset val="204"/>
      </rPr>
      <t xml:space="preserve">(навешиваемое оборудование до 6 т., полу навесное до 9 т.) с дополнительным комплектом РВД для присоединения с глубокорыхлителем KAMA TIGER 4 и 5 м. </t>
    </r>
  </si>
  <si>
    <r>
      <t xml:space="preserve">Нож </t>
    </r>
    <r>
      <rPr>
        <sz val="14"/>
        <color theme="1"/>
        <rFont val="Times New Roman"/>
        <family val="1"/>
        <charset val="204"/>
      </rPr>
      <t>(правый боковой)</t>
    </r>
  </si>
  <si>
    <r>
      <t xml:space="preserve">Нож </t>
    </r>
    <r>
      <rPr>
        <sz val="14"/>
        <color theme="1"/>
        <rFont val="Times New Roman"/>
        <family val="1"/>
        <charset val="204"/>
      </rPr>
      <t>(левый боковой)</t>
    </r>
  </si>
  <si>
    <r>
      <t xml:space="preserve">Зуб в сборе </t>
    </r>
    <r>
      <rPr>
        <sz val="14"/>
        <color theme="1"/>
        <rFont val="Times New Roman"/>
        <family val="1"/>
        <charset val="204"/>
      </rPr>
      <t>(старого образца)</t>
    </r>
  </si>
  <si>
    <r>
      <t>Блок культиваторный</t>
    </r>
    <r>
      <rPr>
        <sz val="14"/>
        <color theme="1"/>
        <rFont val="Times New Roman"/>
        <family val="1"/>
        <charset val="204"/>
      </rPr>
      <t xml:space="preserve"> (для TIGER 4м.)</t>
    </r>
  </si>
  <si>
    <r>
      <t>Блок культиваторный</t>
    </r>
    <r>
      <rPr>
        <sz val="14"/>
        <color theme="1"/>
        <rFont val="Times New Roman"/>
        <family val="1"/>
        <charset val="204"/>
      </rPr>
      <t xml:space="preserve"> (для TIGER 5м.)</t>
    </r>
  </si>
  <si>
    <r>
      <t xml:space="preserve">Основание </t>
    </r>
    <r>
      <rPr>
        <sz val="14"/>
        <color theme="1"/>
        <rFont val="Times New Roman"/>
        <family val="1"/>
        <charset val="204"/>
      </rPr>
      <t>(30мм)</t>
    </r>
  </si>
  <si>
    <r>
      <t>Скоба в сборе</t>
    </r>
    <r>
      <rPr>
        <sz val="14"/>
        <color theme="1"/>
        <rFont val="Times New Roman"/>
        <family val="1"/>
        <charset val="204"/>
      </rPr>
      <t xml:space="preserve"> (KAMA TIGER 3м.-верхняя и нижняя скоба, 4м.-верхняя скоба, 5м.-верхняя скоба)</t>
    </r>
  </si>
  <si>
    <r>
      <t xml:space="preserve">Скоба в сборе </t>
    </r>
    <r>
      <rPr>
        <sz val="14"/>
        <color theme="1"/>
        <rFont val="Times New Roman"/>
        <family val="1"/>
        <charset val="204"/>
      </rPr>
      <t>(KAMA TIGER 4/5м.-нижняя скоба)</t>
    </r>
  </si>
  <si>
    <r>
      <t>Упор в сборе</t>
    </r>
    <r>
      <rPr>
        <sz val="14"/>
        <color theme="1"/>
        <rFont val="Times New Roman"/>
        <family val="1"/>
        <charset val="204"/>
      </rPr>
      <t xml:space="preserve"> (под основание 36 мм)</t>
    </r>
  </si>
  <si>
    <r>
      <t xml:space="preserve">КАМА LION 28 </t>
    </r>
    <r>
      <rPr>
        <sz val="14"/>
        <color theme="1"/>
        <rFont val="Times New Roman"/>
        <family val="1"/>
        <charset val="204"/>
      </rPr>
      <t>(</t>
    </r>
    <r>
      <rPr>
        <sz val="14"/>
        <color theme="1"/>
        <rFont val="Calibri"/>
        <family val="2"/>
        <charset val="204"/>
      </rPr>
      <t>Ø</t>
    </r>
    <r>
      <rPr>
        <sz val="9.8000000000000007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зуба 16мм, сечение бруса 200х200х</t>
    </r>
    <r>
      <rPr>
        <sz val="14"/>
        <rFont val="Times New Roman"/>
        <family val="1"/>
        <charset val="204"/>
      </rPr>
      <t>8</t>
    </r>
    <r>
      <rPr>
        <sz val="14"/>
        <color theme="1"/>
        <rFont val="Times New Roman"/>
        <family val="1"/>
        <charset val="204"/>
      </rPr>
      <t>, опция прижима рамы, порошковая окраска, широкие колёса 400мм)</t>
    </r>
  </si>
  <si>
    <r>
      <t>КАМА PANTHER-15</t>
    </r>
    <r>
      <rPr>
        <sz val="14"/>
        <color theme="1"/>
        <rFont val="Times New Roman"/>
        <family val="1"/>
        <charset val="204"/>
      </rPr>
      <t xml:space="preserve"> (</t>
    </r>
    <r>
      <rPr>
        <sz val="14"/>
        <color theme="1"/>
        <rFont val="Calibri"/>
        <family val="2"/>
        <charset val="204"/>
      </rPr>
      <t>Ø</t>
    </r>
    <r>
      <rPr>
        <sz val="14"/>
        <color theme="1"/>
        <rFont val="Times New Roman"/>
        <family val="1"/>
        <charset val="204"/>
      </rPr>
      <t>зуба 10мм,сечение бруса 140х140х6,порошковая окраска)</t>
    </r>
  </si>
  <si>
    <r>
      <t xml:space="preserve">КАМА PANTHER-18 </t>
    </r>
    <r>
      <rPr>
        <sz val="14"/>
        <color theme="1"/>
        <rFont val="Times New Roman"/>
        <family val="1"/>
        <charset val="204"/>
      </rPr>
      <t>(</t>
    </r>
    <r>
      <rPr>
        <sz val="14"/>
        <color theme="1"/>
        <rFont val="Calibri"/>
        <family val="2"/>
        <charset val="204"/>
      </rPr>
      <t>Ø</t>
    </r>
    <r>
      <rPr>
        <sz val="14"/>
        <color theme="1"/>
        <rFont val="Times New Roman"/>
        <family val="1"/>
        <charset val="204"/>
      </rPr>
      <t>зуба 10мм,сечение бруса 140х140х6,порошковая окраска)</t>
    </r>
  </si>
  <si>
    <r>
      <t xml:space="preserve">КАМА PANTHER-24 </t>
    </r>
    <r>
      <rPr>
        <sz val="14"/>
        <color theme="1"/>
        <rFont val="Times New Roman"/>
        <family val="1"/>
        <charset val="204"/>
      </rPr>
      <t>(</t>
    </r>
    <r>
      <rPr>
        <sz val="14"/>
        <color theme="1"/>
        <rFont val="Calibri"/>
        <family val="2"/>
        <charset val="204"/>
      </rPr>
      <t>Ø</t>
    </r>
    <r>
      <rPr>
        <sz val="14"/>
        <color theme="1"/>
        <rFont val="Times New Roman"/>
        <family val="1"/>
        <charset val="204"/>
      </rPr>
      <t>зуба 10мм,сечение бруса 140х140х6,порошковая окраска)</t>
    </r>
  </si>
  <si>
    <r>
      <t xml:space="preserve">КАМА LION 24 </t>
    </r>
    <r>
      <rPr>
        <sz val="14"/>
        <color theme="1"/>
        <rFont val="Times New Roman"/>
        <family val="1"/>
        <charset val="204"/>
      </rPr>
      <t>(</t>
    </r>
    <r>
      <rPr>
        <sz val="14"/>
        <color theme="1"/>
        <rFont val="Calibri"/>
        <family val="2"/>
        <charset val="204"/>
      </rPr>
      <t>Ø</t>
    </r>
    <r>
      <rPr>
        <sz val="9.8000000000000007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зуба 16мм, сечение бруса 200х200х</t>
    </r>
    <r>
      <rPr>
        <sz val="14"/>
        <rFont val="Times New Roman"/>
        <family val="1"/>
        <charset val="204"/>
      </rPr>
      <t>8</t>
    </r>
    <r>
      <rPr>
        <sz val="14"/>
        <color theme="1"/>
        <rFont val="Times New Roman"/>
        <family val="1"/>
        <charset val="204"/>
      </rPr>
      <t>, опция прижима рамы, порошковая окраска, широкие колёса 400мм)</t>
    </r>
  </si>
  <si>
    <t>3.511-01</t>
  </si>
  <si>
    <t>050.505.18.00.0.02</t>
  </si>
  <si>
    <t>Пружина стойки тросов</t>
  </si>
  <si>
    <t>050.505.00.00.0.33</t>
  </si>
  <si>
    <t>050.555.11.00.0.00 СБ</t>
  </si>
  <si>
    <r>
      <t xml:space="preserve">Упор в сборе </t>
    </r>
    <r>
      <rPr>
        <sz val="14"/>
        <color theme="1"/>
        <rFont val="Times New Roman"/>
        <family val="1"/>
        <charset val="204"/>
      </rPr>
      <t>(для TIGER 3м.)</t>
    </r>
  </si>
  <si>
    <t>050.507.01.07.1.00 СБ</t>
  </si>
  <si>
    <t>Гарантия на технику КАМА составляет 12 месяцев со дня приобретения!</t>
  </si>
  <si>
    <t>Граблина (зуб 10 мм)</t>
  </si>
  <si>
    <t>050.551.09.00.0.00 СБ</t>
  </si>
  <si>
    <t>050.551.00.00.0.04</t>
  </si>
  <si>
    <t>050.551.00.00.0.04-01</t>
  </si>
  <si>
    <t>60-110</t>
  </si>
  <si>
    <t>140-200</t>
  </si>
  <si>
    <t>215-250</t>
  </si>
  <si>
    <t>250-300</t>
  </si>
  <si>
    <t>300-340</t>
  </si>
  <si>
    <t>340-390</t>
  </si>
  <si>
    <t>390-450</t>
  </si>
  <si>
    <t>80-150</t>
  </si>
  <si>
    <t>Вилка</t>
  </si>
  <si>
    <t>050.508.01.06.0.00 СБ</t>
  </si>
  <si>
    <t>050.510.03.00.0.00 СБ</t>
  </si>
  <si>
    <r>
      <rPr>
        <b/>
        <sz val="14"/>
        <color theme="1"/>
        <rFont val="Times New Roman"/>
        <family val="1"/>
        <charset val="204"/>
      </rPr>
      <t>Блок колесный</t>
    </r>
    <r>
      <rPr>
        <sz val="14"/>
        <color theme="1"/>
        <rFont val="Times New Roman"/>
        <family val="1"/>
        <charset val="204"/>
      </rPr>
      <t xml:space="preserve"> (для TIGER G4)</t>
    </r>
  </si>
  <si>
    <r>
      <t xml:space="preserve">Блок колесный  </t>
    </r>
    <r>
      <rPr>
        <sz val="14"/>
        <color theme="1"/>
        <rFont val="Times New Roman"/>
        <family val="1"/>
        <charset val="204"/>
      </rPr>
      <t>(для TIGER G4)</t>
    </r>
  </si>
  <si>
    <t>050.510.06.00.0.00 СБ</t>
  </si>
  <si>
    <t>050.510.06.00.0.00-01 СБ</t>
  </si>
  <si>
    <t>050.510.06.00.0.01</t>
  </si>
  <si>
    <t>Лист (для TIGER G4)</t>
  </si>
  <si>
    <t>050.507.01.00.0.02</t>
  </si>
  <si>
    <t xml:space="preserve">Кронштейн в сборе </t>
  </si>
  <si>
    <t>050.506.04.00.0.00</t>
  </si>
  <si>
    <t>90-130</t>
  </si>
  <si>
    <t>5. Средняя пружинная борона PANTHER (зуб 10 мм.)</t>
  </si>
  <si>
    <t>6. Легкая борона YAGUAR (зуб 8 мм.)</t>
  </si>
  <si>
    <t>4. Сцепка однорядная зубовая гидрофицированная MANUL</t>
  </si>
  <si>
    <r>
      <t>КАМА LEOPARD 16</t>
    </r>
    <r>
      <rPr>
        <sz val="14"/>
        <color theme="1"/>
        <rFont val="Times New Roman"/>
        <family val="1"/>
        <charset val="204"/>
      </rPr>
      <t xml:space="preserve"> (с кассетами БЗТС по 44кг, сечение  бруса 180х180х7, порошковая окраска, гидрофицированная рама)</t>
    </r>
  </si>
  <si>
    <r>
      <t xml:space="preserve">КАМА LEOPARD 18 </t>
    </r>
    <r>
      <rPr>
        <sz val="14"/>
        <color theme="1"/>
        <rFont val="Times New Roman"/>
        <family val="1"/>
        <charset val="204"/>
      </rPr>
      <t>(с кассетами БЗТС по 44кг, сечение бруса 180х180х7, порошковая окраска, гидрофицированная рама, широкие колёса 400мм)</t>
    </r>
  </si>
  <si>
    <r>
      <t>КАМА LEOPARD 22</t>
    </r>
    <r>
      <rPr>
        <sz val="14"/>
        <color theme="1"/>
        <rFont val="Times New Roman"/>
        <family val="1"/>
        <charset val="204"/>
      </rPr>
      <t xml:space="preserve"> (с кассетами БЗТС по 44кг, сечение бруса 180х180х7, порошковая окраска, гидрофицированная рама, широкие колёса 400мм)</t>
    </r>
  </si>
  <si>
    <r>
      <t xml:space="preserve">КАМА LEOPARD 26 </t>
    </r>
    <r>
      <rPr>
        <sz val="14"/>
        <color theme="1"/>
        <rFont val="Times New Roman"/>
        <family val="1"/>
        <charset val="204"/>
      </rPr>
      <t>(с кассетами БЗТС по 44кг, сечение бруса 200х200х8, порошковая окраска, гидрофицированная рама, широкие колёса 400мм)</t>
    </r>
  </si>
  <si>
    <r>
      <t xml:space="preserve">КАМА LEOPARD 28 </t>
    </r>
    <r>
      <rPr>
        <sz val="14"/>
        <color theme="1"/>
        <rFont val="Times New Roman"/>
        <family val="1"/>
        <charset val="204"/>
      </rPr>
      <t>(с кассетами БЗТС по 44кг, сечение бруса 200х200х8, порошковая окраска, гидрофицированная рама, широкие колёса 400мм)</t>
    </r>
  </si>
  <si>
    <t>16.552</t>
  </si>
  <si>
    <t>190-250</t>
  </si>
  <si>
    <t>300-350</t>
  </si>
  <si>
    <t>150-190</t>
  </si>
  <si>
    <t xml:space="preserve">Опора домкрата </t>
  </si>
  <si>
    <t>050.505.17.00.0.00 СБ</t>
  </si>
  <si>
    <t xml:space="preserve">Каток с зубьями </t>
  </si>
  <si>
    <t>050.511.27.02.1.00</t>
  </si>
  <si>
    <t>Канат №1</t>
  </si>
  <si>
    <t>Канат №2</t>
  </si>
  <si>
    <t>Канат №3</t>
  </si>
  <si>
    <t>050.519.07.00.0.00</t>
  </si>
  <si>
    <t>050.519.08.00.0.00-04</t>
  </si>
  <si>
    <t>050.519.09.00.0.00-01</t>
  </si>
  <si>
    <t>Рычаг</t>
  </si>
  <si>
    <t>050.506.03.00.0.06</t>
  </si>
  <si>
    <t>050.510.03.00.0.01</t>
  </si>
  <si>
    <t>Хомут</t>
  </si>
  <si>
    <t>050.505.18.00.0.09</t>
  </si>
  <si>
    <t>Кассета БЗТС усилен.</t>
  </si>
  <si>
    <t>050.550.30.00.0.00</t>
  </si>
  <si>
    <t>Домкрат</t>
  </si>
  <si>
    <t>050.505.19.00.0.00 СБ</t>
  </si>
  <si>
    <t>Стяжка в сборе</t>
  </si>
  <si>
    <t>050.505.22.00.0.00 СБ</t>
  </si>
  <si>
    <t>Патрубок</t>
  </si>
  <si>
    <t>050.508.05.00.0.03</t>
  </si>
  <si>
    <t>050.508.05.00.0.04</t>
  </si>
  <si>
    <r>
      <t>КАМА MANUL 16</t>
    </r>
    <r>
      <rPr>
        <sz val="14"/>
        <color theme="1"/>
        <rFont val="Times New Roman"/>
        <family val="1"/>
        <charset val="204"/>
      </rPr>
      <t xml:space="preserve"> (с кассетами БЗТС по 44 кг, сечение бруса 140х140х6)</t>
    </r>
  </si>
  <si>
    <t>КАМА MANUL 16 (гидрофицированная рама без рабочих органов БЗТС)</t>
  </si>
  <si>
    <t>Штригель в сборе</t>
  </si>
  <si>
    <t>050.505.18.04.0.00-01</t>
  </si>
  <si>
    <t>050.505.18.04.0.00-02</t>
  </si>
  <si>
    <t>050.505.18.04.0.00-03</t>
  </si>
  <si>
    <t>050.505.18.04.0.00-04</t>
  </si>
  <si>
    <r>
      <t xml:space="preserve">КАМА LEOPARD 12 </t>
    </r>
    <r>
      <rPr>
        <sz val="14"/>
        <color theme="1"/>
        <rFont val="Times New Roman"/>
        <family val="1"/>
        <charset val="204"/>
      </rPr>
      <t>(с кассетами БЗТС по 44кг, сечение бруса 180х180х7, порошковая окраска, гидрофицированная рама)</t>
    </r>
  </si>
  <si>
    <r>
      <t xml:space="preserve">КАМА LEOPARD 10 </t>
    </r>
    <r>
      <rPr>
        <sz val="14"/>
        <color theme="1"/>
        <rFont val="Times New Roman"/>
        <family val="1"/>
        <charset val="204"/>
      </rPr>
      <t>(с кассетами БЗТС по 44кг, сечение бруса 180х180х7, порошковая окраска, гидрофицированная рама)</t>
    </r>
  </si>
  <si>
    <t>ТР2558</t>
  </si>
  <si>
    <t>130-180</t>
  </si>
  <si>
    <r>
      <t xml:space="preserve">Нож-долото </t>
    </r>
    <r>
      <rPr>
        <sz val="14"/>
        <color theme="1"/>
        <rFont val="Times New Roman"/>
        <family val="1"/>
        <charset val="204"/>
      </rPr>
      <t>(для TIGER G3/G4/G5)</t>
    </r>
  </si>
  <si>
    <r>
      <t>Нож центральный (</t>
    </r>
    <r>
      <rPr>
        <sz val="14"/>
        <color theme="1"/>
        <rFont val="Times New Roman"/>
        <family val="1"/>
        <charset val="204"/>
      </rPr>
      <t>для TIGER G3/G4/G5)</t>
    </r>
  </si>
  <si>
    <r>
      <t xml:space="preserve">Нож-долото </t>
    </r>
    <r>
      <rPr>
        <sz val="14"/>
        <color theme="1"/>
        <rFont val="Times New Roman"/>
        <family val="1"/>
        <charset val="204"/>
      </rPr>
      <t>(старого образца, крепление на 3-х болтах по центру)</t>
    </r>
  </si>
  <si>
    <r>
      <t xml:space="preserve">Нож-долото </t>
    </r>
    <r>
      <rPr>
        <sz val="14"/>
        <color theme="1"/>
        <rFont val="Times New Roman"/>
        <family val="1"/>
        <charset val="204"/>
      </rPr>
      <t>(для TIGER 2,5/3м с 2015г., для TIGER 4/5м с 2021г., для стоек с шириной 30мм)</t>
    </r>
  </si>
  <si>
    <r>
      <t>Нож-долото</t>
    </r>
    <r>
      <rPr>
        <sz val="14"/>
        <color theme="1"/>
        <rFont val="Times New Roman"/>
        <family val="1"/>
        <charset val="204"/>
      </rPr>
      <t xml:space="preserve"> (для TIGER 4/5м с 2015-2020г.)</t>
    </r>
  </si>
  <si>
    <r>
      <t xml:space="preserve">Нож центральный </t>
    </r>
    <r>
      <rPr>
        <sz val="14"/>
        <color theme="1"/>
        <rFont val="Times New Roman"/>
        <family val="1"/>
        <charset val="204"/>
      </rPr>
      <t>(для TIGER 2,5/3м с 2015г., для TIGER 4/5м с 2021г., для стоек с шириной 30мм)</t>
    </r>
  </si>
  <si>
    <r>
      <t xml:space="preserve">Нож центральный </t>
    </r>
    <r>
      <rPr>
        <sz val="14"/>
        <color theme="1"/>
        <rFont val="Times New Roman"/>
        <family val="1"/>
        <charset val="204"/>
      </rPr>
      <t>(для TIGER 4/5м с 2015-2020г.)</t>
    </r>
  </si>
  <si>
    <r>
      <t>КАМА MANUL 12</t>
    </r>
    <r>
      <rPr>
        <sz val="14"/>
        <color theme="1"/>
        <rFont val="Times New Roman"/>
        <family val="1"/>
        <charset val="204"/>
      </rPr>
      <t xml:space="preserve"> (с кассетами БЗТС по 44 кг, сечение бруса 140х140х6)</t>
    </r>
  </si>
  <si>
    <t>от 80</t>
  </si>
  <si>
    <t>12.552-01</t>
  </si>
  <si>
    <t>050.551.14.00.0.00</t>
  </si>
  <si>
    <t>Фланец домкрата</t>
  </si>
  <si>
    <t>Фиксатор</t>
  </si>
  <si>
    <t>050.551.06.04.0.00</t>
  </si>
  <si>
    <t>Опора</t>
  </si>
  <si>
    <t>050.551.17.00.0.00</t>
  </si>
  <si>
    <t>050.550.32.00.0.00 СБ</t>
  </si>
  <si>
    <t>Опора колеса дышла (1 колесо)</t>
  </si>
  <si>
    <t>Опора колеса дышла (2 колеса)</t>
  </si>
  <si>
    <t>Механизм опоры колеса</t>
  </si>
  <si>
    <t>050.505.35.00.0.00</t>
  </si>
  <si>
    <t>050.505.35.00.0.00-01</t>
  </si>
  <si>
    <t>Талреп</t>
  </si>
  <si>
    <t>050.508.06.03.0.00</t>
  </si>
  <si>
    <t>Блок граблин</t>
  </si>
  <si>
    <t>050.521.07.00.0.00</t>
  </si>
  <si>
    <t xml:space="preserve">Палец крестовины </t>
  </si>
  <si>
    <t>050.505.00.00.0.05</t>
  </si>
  <si>
    <t>050.550.37.00.0.00 СБ</t>
  </si>
  <si>
    <t>Зацеп в сборе</t>
  </si>
  <si>
    <t>ТР 2606-010 СБ</t>
  </si>
  <si>
    <t>ТР 2606-020 СБ</t>
  </si>
  <si>
    <t>ТР2606-031</t>
  </si>
  <si>
    <t>Главный бухгалтер                                             _______________/Филиппова А.И./</t>
  </si>
  <si>
    <t>7. Тяжелая шлейф борона КАМА</t>
  </si>
  <si>
    <t>8. Тележка переходная ELEPHANT</t>
  </si>
  <si>
    <t>9. Запчасти к сцепке зубовой гидрофицированной</t>
  </si>
  <si>
    <t>10. Запчасти к тяжелым стерневым боронам</t>
  </si>
  <si>
    <t>11.  Запчасти к глубокорыхлителям</t>
  </si>
  <si>
    <t>12.Запчасти к средним стерневым боронам</t>
  </si>
  <si>
    <t>13. Запчасти к легкой бороне</t>
  </si>
  <si>
    <t>14. Запчасти к тележкам переходным</t>
  </si>
  <si>
    <t>Сцепка шлейфовая борона гидрофицированная КАМА-17</t>
  </si>
  <si>
    <t>17.570</t>
  </si>
  <si>
    <r>
      <t xml:space="preserve">КАМА TIGER G2,5 </t>
    </r>
    <r>
      <rPr>
        <sz val="14"/>
        <color theme="1"/>
        <rFont val="Times New Roman"/>
        <family val="1"/>
        <charset val="204"/>
      </rPr>
      <t>(Цельносварная конструкция, ширина захвата 2,5 м., 5 рабочих органов, резиновые опорные колеса, двойной зубчатый каток)</t>
    </r>
  </si>
  <si>
    <t>2.5.513</t>
  </si>
  <si>
    <r>
      <t xml:space="preserve">КАМА TIGER G3 </t>
    </r>
    <r>
      <rPr>
        <sz val="14"/>
        <color theme="1"/>
        <rFont val="Times New Roman"/>
        <family val="1"/>
        <charset val="204"/>
      </rPr>
      <t>(Цельносварная конструкция, ширина захвата 3 м., 7 рабочих органов, резиновые опорные колеса, двойной зубчатый каток, оснащенный гидравлическим оборудованием)</t>
    </r>
  </si>
  <si>
    <t>3.511</t>
  </si>
  <si>
    <t>050.555.14.00.0.00 СБ</t>
  </si>
  <si>
    <t>050.555.00.00.0.05</t>
  </si>
  <si>
    <t>050.505.00.00.0.02</t>
  </si>
  <si>
    <t>Шайба Ø40</t>
  </si>
  <si>
    <t>050.505.00.00.0.06</t>
  </si>
  <si>
    <t>050.505.00.00.0.35</t>
  </si>
  <si>
    <t>Механизм крепления колеса дышла в сборе</t>
  </si>
  <si>
    <t>050.505.12.00.0.00 СБ</t>
  </si>
  <si>
    <t>050.508.03.00.0.08</t>
  </si>
  <si>
    <t>Опора (для блока регулировочного)</t>
  </si>
  <si>
    <t>Граблина</t>
  </si>
  <si>
    <t xml:space="preserve"> 050.505.18.00.0.08</t>
  </si>
  <si>
    <t>Розничный прайс-лист на сельхозтехнику "КАМА" от 03.07.2023г.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</si>
</sst>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#,##0\ _₽"/>
  </numFmts>
  <fonts count="16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8"/>
      <color rgb="FFFF0000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sz val="14"/>
      <color theme="1"/>
      <name val="Calibri"/>
      <family val="2"/>
      <charset val="204"/>
    </font>
    <font>
      <sz val="9.8000000000000007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u/>
      <sz val="14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" borderId="0" applyNumberFormat="0" applyBorder="0" applyAlignment="0" applyProtection="0"/>
  </cellStyleXfs>
  <cellXfs count="273">
    <xf numFmtId="0" fontId="0" fillId="0" borderId="0" xfId="0"/>
    <xf numFmtId="0" fontId="1" fillId="0" borderId="0" xfId="0" applyFont="1"/>
    <xf numFmtId="0" fontId="7" fillId="0" borderId="0" xfId="0" applyFont="1"/>
    <xf numFmtId="0" fontId="4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4" fillId="0" borderId="4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1" fillId="0" borderId="5" xfId="0" applyFont="1" applyBorder="1"/>
    <xf numFmtId="0" fontId="1" fillId="0" borderId="7" xfId="0" applyFont="1" applyBorder="1"/>
    <xf numFmtId="4" fontId="4" fillId="0" borderId="4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0" fontId="7" fillId="0" borderId="0" xfId="0" applyFont="1" applyBorder="1"/>
    <xf numFmtId="0" fontId="1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164" fontId="1" fillId="0" borderId="3" xfId="0" applyNumberFormat="1" applyFont="1" applyBorder="1" applyAlignment="1">
      <alignment vertical="center"/>
    </xf>
    <xf numFmtId="9" fontId="1" fillId="0" borderId="3" xfId="2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/>
    <xf numFmtId="0" fontId="7" fillId="0" borderId="0" xfId="0" applyFont="1" applyAlignment="1"/>
    <xf numFmtId="0" fontId="7" fillId="0" borderId="0" xfId="0" applyFont="1" applyBorder="1" applyAlignment="1"/>
    <xf numFmtId="3" fontId="4" fillId="2" borderId="9" xfId="3" applyNumberFormat="1" applyFont="1" applyBorder="1" applyAlignment="1">
      <alignment horizontal="center" vertical="center"/>
    </xf>
    <xf numFmtId="0" fontId="1" fillId="0" borderId="0" xfId="0" applyNumberFormat="1" applyFont="1"/>
    <xf numFmtId="3" fontId="4" fillId="2" borderId="13" xfId="3" applyNumberFormat="1" applyFont="1" applyBorder="1" applyAlignment="1">
      <alignment horizontal="center" vertical="center"/>
    </xf>
    <xf numFmtId="0" fontId="4" fillId="0" borderId="8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vertical="center"/>
    </xf>
    <xf numFmtId="0" fontId="1" fillId="0" borderId="4" xfId="0" applyNumberFormat="1" applyFont="1" applyBorder="1" applyAlignment="1">
      <alignment vertical="center"/>
    </xf>
    <xf numFmtId="0" fontId="4" fillId="0" borderId="10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vertical="center"/>
    </xf>
    <xf numFmtId="0" fontId="1" fillId="0" borderId="2" xfId="0" applyNumberFormat="1" applyFont="1" applyBorder="1" applyAlignment="1">
      <alignment vertical="center"/>
    </xf>
    <xf numFmtId="0" fontId="1" fillId="0" borderId="2" xfId="2" applyNumberFormat="1" applyFont="1" applyBorder="1" applyAlignment="1">
      <alignment vertical="center"/>
    </xf>
    <xf numFmtId="0" fontId="1" fillId="0" borderId="3" xfId="0" applyNumberFormat="1" applyFont="1" applyBorder="1" applyAlignment="1">
      <alignment vertical="center"/>
    </xf>
    <xf numFmtId="0" fontId="1" fillId="0" borderId="3" xfId="2" applyNumberFormat="1" applyFont="1" applyBorder="1" applyAlignment="1">
      <alignment vertical="center"/>
    </xf>
    <xf numFmtId="0" fontId="2" fillId="0" borderId="4" xfId="0" applyNumberFormat="1" applyFont="1" applyBorder="1" applyAlignment="1">
      <alignment vertical="center"/>
    </xf>
    <xf numFmtId="0" fontId="2" fillId="0" borderId="2" xfId="0" applyNumberFormat="1" applyFont="1" applyBorder="1" applyAlignment="1">
      <alignment vertical="center"/>
    </xf>
    <xf numFmtId="0" fontId="4" fillId="0" borderId="11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vertical="center"/>
    </xf>
    <xf numFmtId="3" fontId="4" fillId="2" borderId="16" xfId="3" applyNumberFormat="1" applyFont="1" applyBorder="1" applyAlignment="1">
      <alignment horizontal="center" vertical="center"/>
    </xf>
    <xf numFmtId="0" fontId="1" fillId="0" borderId="4" xfId="1" applyNumberFormat="1" applyFont="1" applyBorder="1" applyAlignment="1">
      <alignment vertical="center"/>
    </xf>
    <xf numFmtId="0" fontId="1" fillId="0" borderId="2" xfId="1" applyNumberFormat="1" applyFont="1" applyBorder="1" applyAlignment="1">
      <alignment vertical="center"/>
    </xf>
    <xf numFmtId="0" fontId="1" fillId="0" borderId="3" xfId="1" applyNumberFormat="1" applyFont="1" applyBorder="1" applyAlignment="1">
      <alignment vertical="center"/>
    </xf>
    <xf numFmtId="0" fontId="5" fillId="0" borderId="0" xfId="0" applyNumberFormat="1" applyFont="1"/>
    <xf numFmtId="0" fontId="9" fillId="0" borderId="0" xfId="0" applyNumberFormat="1" applyFont="1" applyAlignment="1">
      <alignment vertical="center"/>
    </xf>
    <xf numFmtId="0" fontId="7" fillId="0" borderId="0" xfId="0" applyNumberFormat="1" applyFont="1" applyBorder="1"/>
    <xf numFmtId="0" fontId="4" fillId="0" borderId="0" xfId="0" applyNumberFormat="1" applyFont="1" applyBorder="1"/>
    <xf numFmtId="0" fontId="4" fillId="0" borderId="3" xfId="0" applyNumberFormat="1" applyFont="1" applyBorder="1" applyAlignment="1">
      <alignment horizontal="center" vertical="center"/>
    </xf>
    <xf numFmtId="0" fontId="4" fillId="4" borderId="2" xfId="0" applyNumberFormat="1" applyFont="1" applyFill="1" applyBorder="1" applyAlignment="1">
      <alignment horizontal="center" vertical="center"/>
    </xf>
    <xf numFmtId="0" fontId="4" fillId="4" borderId="2" xfId="0" applyNumberFormat="1" applyFont="1" applyFill="1" applyBorder="1" applyAlignment="1">
      <alignment vertical="center"/>
    </xf>
    <xf numFmtId="0" fontId="1" fillId="4" borderId="2" xfId="0" applyNumberFormat="1" applyFont="1" applyFill="1" applyBorder="1" applyAlignment="1">
      <alignment vertical="center"/>
    </xf>
    <xf numFmtId="0" fontId="1" fillId="4" borderId="2" xfId="1" applyNumberFormat="1" applyFont="1" applyFill="1" applyBorder="1" applyAlignment="1">
      <alignment vertical="center"/>
    </xf>
    <xf numFmtId="0" fontId="4" fillId="0" borderId="28" xfId="0" applyNumberFormat="1" applyFont="1" applyBorder="1" applyAlignment="1">
      <alignment horizontal="center" vertical="center"/>
    </xf>
    <xf numFmtId="3" fontId="4" fillId="2" borderId="27" xfId="3" applyNumberFormat="1" applyFont="1" applyBorder="1" applyAlignment="1">
      <alignment horizontal="center" vertical="center"/>
    </xf>
    <xf numFmtId="4" fontId="4" fillId="0" borderId="29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vertical="center" wrapText="1"/>
    </xf>
    <xf numFmtId="0" fontId="1" fillId="0" borderId="1" xfId="0" applyNumberFormat="1" applyFont="1" applyBorder="1" applyAlignment="1">
      <alignment vertical="center"/>
    </xf>
    <xf numFmtId="0" fontId="4" fillId="4" borderId="10" xfId="0" applyNumberFormat="1" applyFont="1" applyFill="1" applyBorder="1" applyAlignment="1">
      <alignment horizontal="center" vertical="center"/>
    </xf>
    <xf numFmtId="3" fontId="4" fillId="3" borderId="13" xfId="3" applyNumberFormat="1" applyFont="1" applyFill="1" applyBorder="1" applyAlignment="1">
      <alignment horizontal="center" vertical="center"/>
    </xf>
    <xf numFmtId="0" fontId="4" fillId="4" borderId="6" xfId="0" applyNumberFormat="1" applyFont="1" applyFill="1" applyBorder="1" applyAlignment="1">
      <alignment horizontal="center" vertical="center"/>
    </xf>
    <xf numFmtId="0" fontId="1" fillId="0" borderId="0" xfId="0" applyFont="1" applyBorder="1"/>
    <xf numFmtId="0" fontId="4" fillId="0" borderId="1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4" fillId="0" borderId="1" xfId="0" applyNumberFormat="1" applyFont="1" applyBorder="1" applyAlignment="1">
      <alignment vertical="center"/>
    </xf>
    <xf numFmtId="0" fontId="4" fillId="0" borderId="1" xfId="1" applyNumberFormat="1" applyFont="1" applyBorder="1" applyAlignment="1">
      <alignment horizontal="center" vertical="center"/>
    </xf>
    <xf numFmtId="3" fontId="4" fillId="2" borderId="31" xfId="3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1" fillId="0" borderId="0" xfId="0" applyNumberFormat="1" applyFont="1" applyBorder="1" applyAlignment="1">
      <alignment vertical="center"/>
    </xf>
    <xf numFmtId="0" fontId="4" fillId="0" borderId="2" xfId="0" applyNumberFormat="1" applyFont="1" applyBorder="1" applyAlignment="1">
      <alignment vertical="center" wrapText="1"/>
    </xf>
    <xf numFmtId="0" fontId="4" fillId="4" borderId="3" xfId="0" applyNumberFormat="1" applyFont="1" applyFill="1" applyBorder="1" applyAlignment="1">
      <alignment vertical="center" wrapText="1"/>
    </xf>
    <xf numFmtId="0" fontId="1" fillId="4" borderId="3" xfId="0" applyNumberFormat="1" applyFont="1" applyFill="1" applyBorder="1" applyAlignment="1">
      <alignment vertical="center"/>
    </xf>
    <xf numFmtId="0" fontId="4" fillId="4" borderId="3" xfId="0" applyNumberFormat="1" applyFont="1" applyFill="1" applyBorder="1" applyAlignment="1">
      <alignment horizontal="center" vertical="center"/>
    </xf>
    <xf numFmtId="0" fontId="4" fillId="4" borderId="3" xfId="0" applyNumberFormat="1" applyFont="1" applyFill="1" applyBorder="1" applyAlignment="1">
      <alignment vertical="center"/>
    </xf>
    <xf numFmtId="0" fontId="4" fillId="4" borderId="35" xfId="0" applyNumberFormat="1" applyFont="1" applyFill="1" applyBorder="1" applyAlignment="1">
      <alignment horizontal="center" vertical="center"/>
    </xf>
    <xf numFmtId="0" fontId="4" fillId="0" borderId="34" xfId="0" applyNumberFormat="1" applyFont="1" applyBorder="1" applyAlignment="1">
      <alignment horizontal="center" vertical="center"/>
    </xf>
    <xf numFmtId="0" fontId="5" fillId="0" borderId="36" xfId="0" applyNumberFormat="1" applyFont="1" applyBorder="1"/>
    <xf numFmtId="0" fontId="1" fillId="0" borderId="0" xfId="0" applyNumberFormat="1" applyFont="1" applyBorder="1"/>
    <xf numFmtId="0" fontId="4" fillId="0" borderId="3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13" xfId="0" applyNumberFormat="1" applyFont="1" applyBorder="1" applyAlignment="1">
      <alignment horizontal="center" vertical="center"/>
    </xf>
    <xf numFmtId="0" fontId="4" fillId="4" borderId="11" xfId="0" applyNumberFormat="1" applyFont="1" applyFill="1" applyBorder="1" applyAlignment="1">
      <alignment horizontal="center" vertical="center"/>
    </xf>
    <xf numFmtId="0" fontId="4" fillId="4" borderId="38" xfId="0" applyNumberFormat="1" applyFont="1" applyFill="1" applyBorder="1" applyAlignment="1">
      <alignment vertical="center"/>
    </xf>
    <xf numFmtId="0" fontId="4" fillId="4" borderId="38" xfId="0" applyNumberFormat="1" applyFont="1" applyFill="1" applyBorder="1" applyAlignment="1">
      <alignment horizontal="center" vertical="center"/>
    </xf>
    <xf numFmtId="0" fontId="1" fillId="4" borderId="0" xfId="0" applyNumberFormat="1" applyFont="1" applyFill="1" applyBorder="1" applyAlignment="1">
      <alignment vertical="center"/>
    </xf>
    <xf numFmtId="0" fontId="4" fillId="4" borderId="16" xfId="0" applyNumberFormat="1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/>
    </xf>
    <xf numFmtId="0" fontId="1" fillId="4" borderId="0" xfId="0" applyNumberFormat="1" applyFont="1" applyFill="1"/>
    <xf numFmtId="3" fontId="4" fillId="3" borderId="9" xfId="3" applyNumberFormat="1" applyFont="1" applyFill="1" applyBorder="1" applyAlignment="1">
      <alignment horizontal="center" vertical="center"/>
    </xf>
    <xf numFmtId="0" fontId="1" fillId="4" borderId="42" xfId="0" applyNumberFormat="1" applyFont="1" applyFill="1" applyBorder="1" applyAlignment="1">
      <alignment vertical="center"/>
    </xf>
    <xf numFmtId="0" fontId="1" fillId="4" borderId="43" xfId="0" applyNumberFormat="1" applyFont="1" applyFill="1" applyBorder="1" applyAlignment="1">
      <alignment vertical="center"/>
    </xf>
    <xf numFmtId="0" fontId="4" fillId="4" borderId="44" xfId="0" applyNumberFormat="1" applyFont="1" applyFill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4" borderId="28" xfId="0" applyNumberFormat="1" applyFont="1" applyFill="1" applyBorder="1" applyAlignment="1">
      <alignment horizontal="center" vertical="center"/>
    </xf>
    <xf numFmtId="9" fontId="1" fillId="0" borderId="0" xfId="0" applyNumberFormat="1" applyFont="1" applyAlignment="1">
      <alignment horizontal="left" vertical="top"/>
    </xf>
    <xf numFmtId="3" fontId="4" fillId="3" borderId="16" xfId="3" applyNumberFormat="1" applyFont="1" applyFill="1" applyBorder="1" applyAlignment="1">
      <alignment horizontal="center" vertical="center"/>
    </xf>
    <xf numFmtId="3" fontId="4" fillId="3" borderId="15" xfId="3" applyNumberFormat="1" applyFont="1" applyFill="1" applyBorder="1" applyAlignment="1">
      <alignment horizontal="center" vertical="center"/>
    </xf>
    <xf numFmtId="0" fontId="1" fillId="4" borderId="3" xfId="1" applyNumberFormat="1" applyFont="1" applyFill="1" applyBorder="1" applyAlignment="1">
      <alignment vertical="center"/>
    </xf>
    <xf numFmtId="0" fontId="4" fillId="4" borderId="38" xfId="0" applyNumberFormat="1" applyFont="1" applyFill="1" applyBorder="1" applyAlignment="1">
      <alignment vertical="center" wrapText="1"/>
    </xf>
    <xf numFmtId="0" fontId="4" fillId="4" borderId="34" xfId="0" applyNumberFormat="1" applyFont="1" applyFill="1" applyBorder="1" applyAlignment="1">
      <alignment horizontal="center" vertical="center"/>
    </xf>
    <xf numFmtId="165" fontId="4" fillId="2" borderId="9" xfId="3" applyNumberFormat="1" applyFont="1" applyBorder="1" applyAlignment="1">
      <alignment horizontal="center" vertical="center"/>
    </xf>
    <xf numFmtId="165" fontId="4" fillId="2" borderId="13" xfId="3" applyNumberFormat="1" applyFont="1" applyBorder="1" applyAlignment="1">
      <alignment horizontal="center" vertical="center"/>
    </xf>
    <xf numFmtId="165" fontId="4" fillId="3" borderId="13" xfId="3" applyNumberFormat="1" applyFont="1" applyFill="1" applyBorder="1" applyAlignment="1">
      <alignment horizontal="center" vertical="center"/>
    </xf>
    <xf numFmtId="165" fontId="4" fillId="2" borderId="15" xfId="3" applyNumberFormat="1" applyFont="1" applyBorder="1" applyAlignment="1">
      <alignment horizontal="center" vertical="center"/>
    </xf>
    <xf numFmtId="165" fontId="4" fillId="2" borderId="16" xfId="3" applyNumberFormat="1" applyFont="1" applyBorder="1" applyAlignment="1">
      <alignment horizontal="center" vertical="center"/>
    </xf>
    <xf numFmtId="165" fontId="4" fillId="3" borderId="16" xfId="3" applyNumberFormat="1" applyFont="1" applyFill="1" applyBorder="1" applyAlignment="1">
      <alignment horizontal="center" vertical="center"/>
    </xf>
    <xf numFmtId="165" fontId="4" fillId="3" borderId="9" xfId="3" applyNumberFormat="1" applyFont="1" applyFill="1" applyBorder="1" applyAlignment="1">
      <alignment horizontal="center" vertical="center"/>
    </xf>
    <xf numFmtId="165" fontId="4" fillId="2" borderId="34" xfId="3" applyNumberFormat="1" applyFont="1" applyBorder="1" applyAlignment="1">
      <alignment horizontal="center" vertical="center"/>
    </xf>
    <xf numFmtId="165" fontId="4" fillId="2" borderId="27" xfId="3" applyNumberFormat="1" applyFont="1" applyBorder="1" applyAlignment="1">
      <alignment horizontal="center" vertical="center"/>
    </xf>
    <xf numFmtId="165" fontId="4" fillId="3" borderId="39" xfId="3" applyNumberFormat="1" applyFont="1" applyFill="1" applyBorder="1" applyAlignment="1">
      <alignment horizontal="center" vertical="center"/>
    </xf>
    <xf numFmtId="165" fontId="4" fillId="3" borderId="45" xfId="3" applyNumberFormat="1" applyFont="1" applyFill="1" applyBorder="1" applyAlignment="1">
      <alignment horizontal="center" vertical="center"/>
    </xf>
    <xf numFmtId="165" fontId="4" fillId="3" borderId="40" xfId="3" applyNumberFormat="1" applyFont="1" applyFill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4" borderId="36" xfId="0" applyNumberFormat="1" applyFont="1" applyFill="1" applyBorder="1" applyAlignment="1">
      <alignment horizontal="center" vertical="center"/>
    </xf>
    <xf numFmtId="0" fontId="4" fillId="4" borderId="4" xfId="0" applyNumberFormat="1" applyFont="1" applyFill="1" applyBorder="1" applyAlignment="1">
      <alignment vertical="center"/>
    </xf>
    <xf numFmtId="0" fontId="4" fillId="4" borderId="4" xfId="0" applyNumberFormat="1" applyFont="1" applyFill="1" applyBorder="1" applyAlignment="1">
      <alignment horizontal="center" vertical="center"/>
    </xf>
    <xf numFmtId="0" fontId="4" fillId="4" borderId="7" xfId="0" applyNumberFormat="1" applyFont="1" applyFill="1" applyBorder="1" applyAlignment="1">
      <alignment vertical="center"/>
    </xf>
    <xf numFmtId="0" fontId="4" fillId="0" borderId="3" xfId="0" applyNumberFormat="1" applyFont="1" applyBorder="1" applyAlignment="1">
      <alignment horizontal="center" vertical="center"/>
    </xf>
    <xf numFmtId="0" fontId="4" fillId="4" borderId="7" xfId="0" applyNumberFormat="1" applyFont="1" applyFill="1" applyBorder="1" applyAlignment="1">
      <alignment horizontal="center" vertical="center"/>
    </xf>
    <xf numFmtId="0" fontId="1" fillId="4" borderId="7" xfId="0" applyNumberFormat="1" applyFont="1" applyFill="1" applyBorder="1" applyAlignment="1">
      <alignment vertical="center"/>
    </xf>
    <xf numFmtId="0" fontId="1" fillId="4" borderId="7" xfId="1" applyNumberFormat="1" applyFont="1" applyFill="1" applyBorder="1" applyAlignment="1">
      <alignment vertical="center"/>
    </xf>
    <xf numFmtId="165" fontId="4" fillId="3" borderId="46" xfId="3" applyNumberFormat="1" applyFont="1" applyFill="1" applyBorder="1" applyAlignment="1">
      <alignment horizontal="center" vertical="center"/>
    </xf>
    <xf numFmtId="0" fontId="4" fillId="4" borderId="0" xfId="0" applyNumberFormat="1" applyFont="1" applyFill="1" applyBorder="1" applyAlignment="1">
      <alignment horizontal="center" vertical="center"/>
    </xf>
    <xf numFmtId="0" fontId="1" fillId="4" borderId="0" xfId="0" applyFont="1" applyFill="1"/>
    <xf numFmtId="4" fontId="4" fillId="0" borderId="4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3" fontId="4" fillId="3" borderId="16" xfId="3" applyNumberFormat="1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4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vertical="center" wrapText="1"/>
    </xf>
    <xf numFmtId="0" fontId="4" fillId="0" borderId="3" xfId="0" applyNumberFormat="1" applyFont="1" applyBorder="1" applyAlignment="1">
      <alignment vertical="center" wrapText="1"/>
    </xf>
    <xf numFmtId="0" fontId="4" fillId="0" borderId="3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center" vertical="center"/>
    </xf>
    <xf numFmtId="165" fontId="4" fillId="2" borderId="16" xfId="3" applyNumberFormat="1" applyFont="1" applyBorder="1" applyAlignment="1">
      <alignment horizontal="center"/>
    </xf>
    <xf numFmtId="165" fontId="4" fillId="2" borderId="40" xfId="3" applyNumberFormat="1" applyFont="1" applyBorder="1" applyAlignment="1">
      <alignment horizontal="center" vertical="center"/>
    </xf>
    <xf numFmtId="0" fontId="15" fillId="4" borderId="13" xfId="0" applyNumberFormat="1" applyFont="1" applyFill="1" applyBorder="1" applyAlignment="1">
      <alignment horizontal="center" vertical="center"/>
    </xf>
    <xf numFmtId="0" fontId="7" fillId="4" borderId="2" xfId="0" applyNumberFormat="1" applyFont="1" applyFill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165" fontId="4" fillId="2" borderId="41" xfId="3" applyNumberFormat="1" applyFont="1" applyBorder="1" applyAlignment="1">
      <alignment horizontal="center" vertical="center"/>
    </xf>
    <xf numFmtId="165" fontId="4" fillId="2" borderId="45" xfId="3" applyNumberFormat="1" applyFont="1" applyBorder="1" applyAlignment="1">
      <alignment horizontal="center" vertical="center"/>
    </xf>
    <xf numFmtId="0" fontId="4" fillId="0" borderId="26" xfId="0" applyNumberFormat="1" applyFont="1" applyFill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0" xfId="1" applyNumberFormat="1" applyFont="1" applyBorder="1" applyAlignment="1">
      <alignment horizontal="center" vertical="center"/>
    </xf>
    <xf numFmtId="3" fontId="4" fillId="2" borderId="21" xfId="3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vertical="center" wrapText="1"/>
    </xf>
    <xf numFmtId="0" fontId="4" fillId="0" borderId="6" xfId="0" applyNumberFormat="1" applyFont="1" applyBorder="1" applyAlignment="1">
      <alignment horizontal="center" vertical="center"/>
    </xf>
    <xf numFmtId="0" fontId="4" fillId="0" borderId="47" xfId="0" applyNumberFormat="1" applyFont="1" applyBorder="1" applyAlignment="1">
      <alignment horizontal="center" vertical="center"/>
    </xf>
    <xf numFmtId="0" fontId="4" fillId="0" borderId="46" xfId="0" applyNumberFormat="1" applyFont="1" applyBorder="1" applyAlignment="1">
      <alignment horizontal="center" vertical="center"/>
    </xf>
    <xf numFmtId="0" fontId="4" fillId="4" borderId="0" xfId="0" applyNumberFormat="1" applyFont="1" applyFill="1" applyBorder="1" applyAlignment="1">
      <alignment vertical="center" wrapText="1"/>
    </xf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4" borderId="4" xfId="0" applyNumberFormat="1" applyFont="1" applyFill="1" applyBorder="1" applyAlignment="1">
      <alignment vertical="center" wrapText="1"/>
    </xf>
    <xf numFmtId="0" fontId="4" fillId="4" borderId="12" xfId="0" applyNumberFormat="1" applyFont="1" applyFill="1" applyBorder="1" applyAlignment="1">
      <alignment vertical="center"/>
    </xf>
    <xf numFmtId="0" fontId="4" fillId="0" borderId="48" xfId="0" applyNumberFormat="1" applyFont="1" applyBorder="1" applyAlignment="1">
      <alignment horizontal="center" vertical="center"/>
    </xf>
    <xf numFmtId="0" fontId="4" fillId="0" borderId="9" xfId="0" applyNumberFormat="1" applyFont="1" applyBorder="1" applyAlignment="1">
      <alignment horizontal="center" vertical="center"/>
    </xf>
    <xf numFmtId="0" fontId="1" fillId="0" borderId="48" xfId="0" applyNumberFormat="1" applyFont="1" applyBorder="1" applyAlignment="1">
      <alignment vertical="center"/>
    </xf>
    <xf numFmtId="0" fontId="1" fillId="0" borderId="49" xfId="0" applyNumberFormat="1" applyFont="1" applyBorder="1" applyAlignment="1">
      <alignment vertical="center"/>
    </xf>
    <xf numFmtId="0" fontId="4" fillId="0" borderId="8" xfId="1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4" borderId="8" xfId="0" applyNumberFormat="1" applyFont="1" applyFill="1" applyBorder="1" applyAlignment="1">
      <alignment horizontal="center" vertical="center"/>
    </xf>
    <xf numFmtId="0" fontId="1" fillId="4" borderId="1" xfId="0" applyNumberFormat="1" applyFont="1" applyFill="1" applyBorder="1"/>
    <xf numFmtId="165" fontId="4" fillId="3" borderId="31" xfId="0" applyNumberFormat="1" applyFont="1" applyFill="1" applyBorder="1" applyAlignment="1">
      <alignment horizontal="center" vertical="center"/>
    </xf>
    <xf numFmtId="0" fontId="4" fillId="4" borderId="14" xfId="0" applyNumberFormat="1" applyFont="1" applyFill="1" applyBorder="1" applyAlignment="1">
      <alignment horizontal="center"/>
    </xf>
    <xf numFmtId="0" fontId="7" fillId="4" borderId="5" xfId="0" applyNumberFormat="1" applyFont="1" applyFill="1" applyBorder="1"/>
    <xf numFmtId="0" fontId="4" fillId="4" borderId="17" xfId="0" applyNumberFormat="1" applyFont="1" applyFill="1" applyBorder="1" applyAlignment="1">
      <alignment vertical="center"/>
    </xf>
    <xf numFmtId="0" fontId="4" fillId="4" borderId="30" xfId="0" applyNumberFormat="1" applyFont="1" applyFill="1" applyBorder="1" applyAlignment="1">
      <alignment horizontal="center"/>
    </xf>
    <xf numFmtId="0" fontId="4" fillId="0" borderId="7" xfId="0" applyNumberFormat="1" applyFont="1" applyBorder="1" applyAlignment="1">
      <alignment horizontal="center" vertical="center"/>
    </xf>
    <xf numFmtId="0" fontId="1" fillId="0" borderId="18" xfId="0" applyNumberFormat="1" applyFont="1" applyBorder="1" applyAlignment="1">
      <alignment vertical="center"/>
    </xf>
    <xf numFmtId="0" fontId="4" fillId="0" borderId="18" xfId="0" applyNumberFormat="1" applyFont="1" applyBorder="1" applyAlignment="1">
      <alignment horizontal="center" vertical="center"/>
    </xf>
    <xf numFmtId="165" fontId="4" fillId="2" borderId="46" xfId="3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 vertical="center"/>
    </xf>
    <xf numFmtId="0" fontId="4" fillId="4" borderId="1" xfId="0" applyNumberFormat="1" applyFont="1" applyFill="1" applyBorder="1" applyAlignment="1">
      <alignment vertical="center" wrapText="1"/>
    </xf>
    <xf numFmtId="3" fontId="4" fillId="3" borderId="15" xfId="3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4" fontId="4" fillId="0" borderId="35" xfId="0" applyNumberFormat="1" applyFont="1" applyBorder="1" applyAlignment="1">
      <alignment horizontal="center" vertical="center"/>
    </xf>
    <xf numFmtId="0" fontId="7" fillId="0" borderId="7" xfId="0" applyNumberFormat="1" applyFont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4" fontId="4" fillId="0" borderId="1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3" borderId="23" xfId="0" applyNumberFormat="1" applyFont="1" applyFill="1" applyBorder="1" applyAlignment="1">
      <alignment horizontal="center" vertical="center"/>
    </xf>
    <xf numFmtId="0" fontId="4" fillId="3" borderId="24" xfId="0" applyNumberFormat="1" applyFont="1" applyFill="1" applyBorder="1" applyAlignment="1">
      <alignment horizontal="center" vertical="center"/>
    </xf>
    <xf numFmtId="0" fontId="4" fillId="3" borderId="25" xfId="0" applyNumberFormat="1" applyFont="1" applyFill="1" applyBorder="1" applyAlignment="1">
      <alignment horizontal="center" vertical="center"/>
    </xf>
    <xf numFmtId="0" fontId="8" fillId="2" borderId="23" xfId="3" applyFont="1" applyBorder="1" applyAlignment="1">
      <alignment horizontal="center" vertical="center"/>
    </xf>
    <xf numFmtId="0" fontId="8" fillId="2" borderId="24" xfId="3" applyFont="1" applyBorder="1" applyAlignment="1">
      <alignment horizontal="center" vertical="center"/>
    </xf>
    <xf numFmtId="0" fontId="8" fillId="2" borderId="25" xfId="3" applyFont="1" applyBorder="1" applyAlignment="1">
      <alignment horizontal="center" vertical="center"/>
    </xf>
    <xf numFmtId="0" fontId="8" fillId="4" borderId="4" xfId="3" applyFont="1" applyFill="1" applyBorder="1" applyAlignment="1">
      <alignment horizontal="center" vertical="center"/>
    </xf>
    <xf numFmtId="0" fontId="8" fillId="4" borderId="2" xfId="3" applyFont="1" applyFill="1" applyBorder="1" applyAlignment="1">
      <alignment horizontal="center" vertical="center"/>
    </xf>
    <xf numFmtId="3" fontId="4" fillId="3" borderId="16" xfId="3" applyNumberFormat="1" applyFont="1" applyFill="1" applyBorder="1" applyAlignment="1">
      <alignment horizontal="center" vertical="center"/>
    </xf>
    <xf numFmtId="3" fontId="4" fillId="3" borderId="15" xfId="3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3" fontId="4" fillId="3" borderId="9" xfId="3" applyNumberFormat="1" applyFont="1" applyFill="1" applyBorder="1" applyAlignment="1">
      <alignment horizontal="center" vertical="center"/>
    </xf>
    <xf numFmtId="0" fontId="8" fillId="2" borderId="20" xfId="3" applyNumberFormat="1" applyFont="1" applyBorder="1" applyAlignment="1">
      <alignment horizontal="center" vertical="center"/>
    </xf>
    <xf numFmtId="0" fontId="8" fillId="2" borderId="18" xfId="3" applyNumberFormat="1" applyFont="1" applyBorder="1" applyAlignment="1">
      <alignment horizontal="center" vertical="center"/>
    </xf>
    <xf numFmtId="0" fontId="8" fillId="2" borderId="21" xfId="3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12" xfId="0" applyNumberFormat="1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/>
    </xf>
    <xf numFmtId="3" fontId="4" fillId="3" borderId="22" xfId="3" applyNumberFormat="1" applyFont="1" applyFill="1" applyBorder="1" applyAlignment="1">
      <alignment horizontal="center" vertical="center"/>
    </xf>
    <xf numFmtId="0" fontId="8" fillId="2" borderId="20" xfId="3" applyFont="1" applyBorder="1" applyAlignment="1">
      <alignment horizontal="center" vertical="center"/>
    </xf>
    <xf numFmtId="0" fontId="8" fillId="2" borderId="18" xfId="3" applyFont="1" applyBorder="1" applyAlignment="1">
      <alignment horizontal="center" vertical="center"/>
    </xf>
    <xf numFmtId="0" fontId="8" fillId="2" borderId="21" xfId="3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2" borderId="22" xfId="3" applyFont="1" applyBorder="1" applyAlignment="1">
      <alignment horizontal="center" vertical="center" wrapText="1"/>
    </xf>
    <xf numFmtId="0" fontId="4" fillId="2" borderId="19" xfId="3" applyFont="1" applyBorder="1" applyAlignment="1">
      <alignment horizontal="center" vertical="center" wrapText="1"/>
    </xf>
    <xf numFmtId="0" fontId="8" fillId="2" borderId="33" xfId="3" applyNumberFormat="1" applyFont="1" applyBorder="1" applyAlignment="1">
      <alignment horizontal="center" vertical="center"/>
    </xf>
    <xf numFmtId="0" fontId="8" fillId="2" borderId="32" xfId="3" applyNumberFormat="1" applyFont="1" applyBorder="1" applyAlignment="1">
      <alignment horizontal="center" vertical="center"/>
    </xf>
    <xf numFmtId="0" fontId="8" fillId="2" borderId="31" xfId="3" applyNumberFormat="1" applyFont="1" applyBorder="1" applyAlignment="1">
      <alignment horizontal="center" vertical="center"/>
    </xf>
    <xf numFmtId="0" fontId="8" fillId="2" borderId="23" xfId="3" applyNumberFormat="1" applyFont="1" applyBorder="1" applyAlignment="1">
      <alignment horizontal="center" vertical="center"/>
    </xf>
    <xf numFmtId="0" fontId="8" fillId="2" borderId="24" xfId="3" applyNumberFormat="1" applyFont="1" applyBorder="1" applyAlignment="1">
      <alignment horizontal="center" vertical="center"/>
    </xf>
    <xf numFmtId="0" fontId="8" fillId="2" borderId="25" xfId="3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4" borderId="3" xfId="0" applyNumberFormat="1" applyFont="1" applyFill="1" applyBorder="1" applyAlignment="1">
      <alignment horizontal="center" vertical="center"/>
    </xf>
    <xf numFmtId="0" fontId="4" fillId="4" borderId="4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4" xfId="0" applyNumberFormat="1" applyFont="1" applyBorder="1" applyAlignment="1">
      <alignment horizontal="center" vertical="center"/>
    </xf>
    <xf numFmtId="0" fontId="4" fillId="0" borderId="12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4" fillId="4" borderId="14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</cellXfs>
  <cellStyles count="4">
    <cellStyle name="40% - Акцент3" xfId="3" builtinId="39"/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1066800</xdr:colOff>
      <xdr:row>3</xdr:row>
      <xdr:rowOff>366527</xdr:rowOff>
    </xdr:from>
    <xdr:to>
      <xdr:col>20</xdr:col>
      <xdr:colOff>1321284</xdr:colOff>
      <xdr:row>3</xdr:row>
      <xdr:rowOff>1492209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88600" y="899927"/>
          <a:ext cx="4077184" cy="1125682"/>
        </a:xfrm>
        <a:prstGeom prst="rect">
          <a:avLst/>
        </a:prstGeom>
      </xdr:spPr>
    </xdr:pic>
    <xdr:clientData/>
  </xdr:twoCellAnchor>
  <xdr:twoCellAnchor editAs="oneCell">
    <xdr:from>
      <xdr:col>2</xdr:col>
      <xdr:colOff>442636</xdr:colOff>
      <xdr:row>21</xdr:row>
      <xdr:rowOff>347571</xdr:rowOff>
    </xdr:from>
    <xdr:to>
      <xdr:col>2</xdr:col>
      <xdr:colOff>2026217</xdr:colOff>
      <xdr:row>22</xdr:row>
      <xdr:rowOff>481136</xdr:rowOff>
    </xdr:to>
    <xdr:pic>
      <xdr:nvPicPr>
        <xdr:cNvPr id="5" name="Рисунок 4" descr="2,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04693" y="9720171"/>
          <a:ext cx="1583581" cy="786708"/>
        </a:xfrm>
        <a:prstGeom prst="rect">
          <a:avLst/>
        </a:prstGeom>
      </xdr:spPr>
    </xdr:pic>
    <xdr:clientData/>
  </xdr:twoCellAnchor>
  <xdr:twoCellAnchor editAs="oneCell">
    <xdr:from>
      <xdr:col>2</xdr:col>
      <xdr:colOff>613827</xdr:colOff>
      <xdr:row>23</xdr:row>
      <xdr:rowOff>215736</xdr:rowOff>
    </xdr:from>
    <xdr:to>
      <xdr:col>2</xdr:col>
      <xdr:colOff>2193698</xdr:colOff>
      <xdr:row>24</xdr:row>
      <xdr:rowOff>367321</xdr:rowOff>
    </xdr:to>
    <xdr:pic>
      <xdr:nvPicPr>
        <xdr:cNvPr id="6" name="Рисунок 5" descr="tiger 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75884" y="11057907"/>
          <a:ext cx="1579871" cy="794832"/>
        </a:xfrm>
        <a:prstGeom prst="rect">
          <a:avLst/>
        </a:prstGeom>
      </xdr:spPr>
    </xdr:pic>
    <xdr:clientData/>
  </xdr:twoCellAnchor>
  <xdr:twoCellAnchor editAs="oneCell">
    <xdr:from>
      <xdr:col>2</xdr:col>
      <xdr:colOff>591365</xdr:colOff>
      <xdr:row>25</xdr:row>
      <xdr:rowOff>209149</xdr:rowOff>
    </xdr:from>
    <xdr:to>
      <xdr:col>2</xdr:col>
      <xdr:colOff>2088356</xdr:colOff>
      <xdr:row>26</xdr:row>
      <xdr:rowOff>441262</xdr:rowOff>
    </xdr:to>
    <xdr:pic>
      <xdr:nvPicPr>
        <xdr:cNvPr id="7" name="Рисунок 6" descr="Tiger 4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46165" y="7854549"/>
          <a:ext cx="1496991" cy="892512"/>
        </a:xfrm>
        <a:prstGeom prst="rect">
          <a:avLst/>
        </a:prstGeom>
      </xdr:spPr>
    </xdr:pic>
    <xdr:clientData/>
  </xdr:twoCellAnchor>
  <xdr:twoCellAnchor editAs="oneCell">
    <xdr:from>
      <xdr:col>2</xdr:col>
      <xdr:colOff>635618</xdr:colOff>
      <xdr:row>27</xdr:row>
      <xdr:rowOff>224105</xdr:rowOff>
    </xdr:from>
    <xdr:to>
      <xdr:col>2</xdr:col>
      <xdr:colOff>2079625</xdr:colOff>
      <xdr:row>28</xdr:row>
      <xdr:rowOff>417761</xdr:rowOff>
    </xdr:to>
    <xdr:pic>
      <xdr:nvPicPr>
        <xdr:cNvPr id="9" name="Рисунок 8" descr="Tiger 4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12618" y="7665511"/>
          <a:ext cx="1444007" cy="857095"/>
        </a:xfrm>
        <a:prstGeom prst="rect">
          <a:avLst/>
        </a:prstGeom>
      </xdr:spPr>
    </xdr:pic>
    <xdr:clientData/>
  </xdr:twoCellAnchor>
  <xdr:twoCellAnchor editAs="oneCell">
    <xdr:from>
      <xdr:col>2</xdr:col>
      <xdr:colOff>37358</xdr:colOff>
      <xdr:row>40</xdr:row>
      <xdr:rowOff>431224</xdr:rowOff>
    </xdr:from>
    <xdr:to>
      <xdr:col>2</xdr:col>
      <xdr:colOff>2412423</xdr:colOff>
      <xdr:row>43</xdr:row>
      <xdr:rowOff>317460</xdr:rowOff>
    </xdr:to>
    <xdr:pic>
      <xdr:nvPicPr>
        <xdr:cNvPr id="10" name="Рисунок 9" descr="Леопард сзг 27 метров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99415" y="20504481"/>
          <a:ext cx="2375065" cy="1355807"/>
        </a:xfrm>
        <a:prstGeom prst="rect">
          <a:avLst/>
        </a:prstGeom>
      </xdr:spPr>
    </xdr:pic>
    <xdr:clientData/>
  </xdr:twoCellAnchor>
  <xdr:twoCellAnchor editAs="oneCell">
    <xdr:from>
      <xdr:col>2</xdr:col>
      <xdr:colOff>387597</xdr:colOff>
      <xdr:row>60</xdr:row>
      <xdr:rowOff>74222</xdr:rowOff>
    </xdr:from>
    <xdr:to>
      <xdr:col>2</xdr:col>
      <xdr:colOff>2073485</xdr:colOff>
      <xdr:row>60</xdr:row>
      <xdr:rowOff>1022534</xdr:rowOff>
    </xdr:to>
    <xdr:pic>
      <xdr:nvPicPr>
        <xdr:cNvPr id="11" name="Рисунок 10" descr="легкая борона ягуар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69545" y="16687306"/>
          <a:ext cx="1685888" cy="948312"/>
        </a:xfrm>
        <a:prstGeom prst="rect">
          <a:avLst/>
        </a:prstGeom>
      </xdr:spPr>
    </xdr:pic>
    <xdr:clientData/>
  </xdr:twoCellAnchor>
  <xdr:twoCellAnchor editAs="oneCell">
    <xdr:from>
      <xdr:col>2</xdr:col>
      <xdr:colOff>4481</xdr:colOff>
      <xdr:row>55</xdr:row>
      <xdr:rowOff>244804</xdr:rowOff>
    </xdr:from>
    <xdr:to>
      <xdr:col>2</xdr:col>
      <xdr:colOff>2380343</xdr:colOff>
      <xdr:row>58</xdr:row>
      <xdr:rowOff>157678</xdr:rowOff>
    </xdr:to>
    <xdr:pic>
      <xdr:nvPicPr>
        <xdr:cNvPr id="12" name="Рисунок 11" descr="Пантера Средняя борона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64559" y="28607038"/>
          <a:ext cx="2375862" cy="1080615"/>
        </a:xfrm>
        <a:prstGeom prst="rect">
          <a:avLst/>
        </a:prstGeom>
      </xdr:spPr>
    </xdr:pic>
    <xdr:clientData/>
  </xdr:twoCellAnchor>
  <xdr:twoCellAnchor editAs="oneCell">
    <xdr:from>
      <xdr:col>2</xdr:col>
      <xdr:colOff>285612</xdr:colOff>
      <xdr:row>64</xdr:row>
      <xdr:rowOff>852714</xdr:rowOff>
    </xdr:from>
    <xdr:to>
      <xdr:col>2</xdr:col>
      <xdr:colOff>2397806</xdr:colOff>
      <xdr:row>65</xdr:row>
      <xdr:rowOff>821544</xdr:rowOff>
    </xdr:to>
    <xdr:pic>
      <xdr:nvPicPr>
        <xdr:cNvPr id="15" name="Рисунок 14" descr="Элефант ТПУ 6000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947669" y="27849285"/>
          <a:ext cx="2112194" cy="1072243"/>
        </a:xfrm>
        <a:prstGeom prst="rect">
          <a:avLst/>
        </a:prstGeom>
      </xdr:spPr>
    </xdr:pic>
    <xdr:clientData/>
  </xdr:twoCellAnchor>
  <xdr:twoCellAnchor editAs="oneCell">
    <xdr:from>
      <xdr:col>2</xdr:col>
      <xdr:colOff>126263</xdr:colOff>
      <xdr:row>32</xdr:row>
      <xdr:rowOff>263536</xdr:rowOff>
    </xdr:from>
    <xdr:to>
      <xdr:col>3</xdr:col>
      <xdr:colOff>3936</xdr:colOff>
      <xdr:row>34</xdr:row>
      <xdr:rowOff>264791</xdr:rowOff>
    </xdr:to>
    <xdr:pic>
      <xdr:nvPicPr>
        <xdr:cNvPr id="17" name="Рисунок 16" descr="лион тяжелая борона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81063" y="10753736"/>
          <a:ext cx="2463030" cy="1271254"/>
        </a:xfrm>
        <a:prstGeom prst="rect">
          <a:avLst/>
        </a:prstGeom>
      </xdr:spPr>
    </xdr:pic>
    <xdr:clientData/>
  </xdr:twoCellAnchor>
  <xdr:twoCellAnchor editAs="oneCell">
    <xdr:from>
      <xdr:col>2</xdr:col>
      <xdr:colOff>456210</xdr:colOff>
      <xdr:row>16</xdr:row>
      <xdr:rowOff>1003627</xdr:rowOff>
    </xdr:from>
    <xdr:to>
      <xdr:col>2</xdr:col>
      <xdr:colOff>2239653</xdr:colOff>
      <xdr:row>18</xdr:row>
      <xdr:rowOff>10886</xdr:rowOff>
    </xdr:to>
    <xdr:pic>
      <xdr:nvPicPr>
        <xdr:cNvPr id="20" name="Рисунок 19" descr="Новый глубокороыхлитель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116288" y="8673108"/>
          <a:ext cx="1783443" cy="986479"/>
        </a:xfrm>
        <a:prstGeom prst="rect">
          <a:avLst/>
        </a:prstGeom>
      </xdr:spPr>
    </xdr:pic>
    <xdr:clientData/>
  </xdr:twoCellAnchor>
  <xdr:twoCellAnchor editAs="oneCell">
    <xdr:from>
      <xdr:col>2</xdr:col>
      <xdr:colOff>435428</xdr:colOff>
      <xdr:row>14</xdr:row>
      <xdr:rowOff>21771</xdr:rowOff>
    </xdr:from>
    <xdr:to>
      <xdr:col>2</xdr:col>
      <xdr:colOff>2194897</xdr:colOff>
      <xdr:row>15</xdr:row>
      <xdr:rowOff>446314</xdr:rowOff>
    </xdr:to>
    <xdr:pic>
      <xdr:nvPicPr>
        <xdr:cNvPr id="18" name="Рисунок 17" descr="тайгер 3 м 050.511.00.00.0.00-01 Нов каток.bmp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095506" y="6662057"/>
          <a:ext cx="1759469" cy="949036"/>
        </a:xfrm>
        <a:prstGeom prst="rect">
          <a:avLst/>
        </a:prstGeom>
      </xdr:spPr>
    </xdr:pic>
    <xdr:clientData/>
  </xdr:twoCellAnchor>
  <xdr:twoCellAnchor editAs="oneCell">
    <xdr:from>
      <xdr:col>2</xdr:col>
      <xdr:colOff>391886</xdr:colOff>
      <xdr:row>18</xdr:row>
      <xdr:rowOff>50410</xdr:rowOff>
    </xdr:from>
    <xdr:to>
      <xdr:col>2</xdr:col>
      <xdr:colOff>2266027</xdr:colOff>
      <xdr:row>18</xdr:row>
      <xdr:rowOff>894035</xdr:rowOff>
    </xdr:to>
    <xdr:pic>
      <xdr:nvPicPr>
        <xdr:cNvPr id="21" name="Рисунок 20" descr="тайгер5м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053943" y="7670410"/>
          <a:ext cx="1874141" cy="8436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119743</xdr:colOff>
      <xdr:row>46</xdr:row>
      <xdr:rowOff>261257</xdr:rowOff>
    </xdr:from>
    <xdr:to>
      <xdr:col>2</xdr:col>
      <xdr:colOff>2494808</xdr:colOff>
      <xdr:row>49</xdr:row>
      <xdr:rowOff>180151</xdr:rowOff>
    </xdr:to>
    <xdr:pic>
      <xdr:nvPicPr>
        <xdr:cNvPr id="19" name="Рисунок 18" descr="Леопард сзг 27 метров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81800" y="23241000"/>
          <a:ext cx="2375065" cy="1355807"/>
        </a:xfrm>
        <a:prstGeom prst="rect">
          <a:avLst/>
        </a:prstGeom>
      </xdr:spPr>
    </xdr:pic>
    <xdr:clientData/>
  </xdr:twoCellAnchor>
  <xdr:twoCellAnchor editAs="oneCell">
    <xdr:from>
      <xdr:col>2</xdr:col>
      <xdr:colOff>49475</xdr:colOff>
      <xdr:row>52</xdr:row>
      <xdr:rowOff>346364</xdr:rowOff>
    </xdr:from>
    <xdr:to>
      <xdr:col>2</xdr:col>
      <xdr:colOff>2579651</xdr:colOff>
      <xdr:row>54</xdr:row>
      <xdr:rowOff>395845</xdr:rowOff>
    </xdr:to>
    <xdr:pic>
      <xdr:nvPicPr>
        <xdr:cNvPr id="24" name="Рисунок 23" descr="Новый.25 (1)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flipH="1">
          <a:off x="6709553" y="26660104"/>
          <a:ext cx="2530176" cy="1415143"/>
        </a:xfrm>
        <a:prstGeom prst="rect">
          <a:avLst/>
        </a:prstGeom>
      </xdr:spPr>
    </xdr:pic>
    <xdr:clientData/>
  </xdr:twoCellAnchor>
  <xdr:twoCellAnchor>
    <xdr:from>
      <xdr:col>2</xdr:col>
      <xdr:colOff>1919843</xdr:colOff>
      <xdr:row>51</xdr:row>
      <xdr:rowOff>277091</xdr:rowOff>
    </xdr:from>
    <xdr:to>
      <xdr:col>2</xdr:col>
      <xdr:colOff>2642258</xdr:colOff>
      <xdr:row>53</xdr:row>
      <xdr:rowOff>465117</xdr:rowOff>
    </xdr:to>
    <xdr:sp macro="" textlink="">
      <xdr:nvSpPr>
        <xdr:cNvPr id="25" name="Прямоугольник 24"/>
        <xdr:cNvSpPr/>
      </xdr:nvSpPr>
      <xdr:spPr>
        <a:xfrm>
          <a:off x="8579921" y="26264260"/>
          <a:ext cx="722415" cy="5145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</a:rPr>
            <a:t>NEW</a:t>
          </a:r>
          <a:endParaRPr lang="ru-RU" sz="1400">
            <a:ln>
              <a:solidFill>
                <a:schemeClr val="tx1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5462650</xdr:colOff>
      <xdr:row>38</xdr:row>
      <xdr:rowOff>138545</xdr:rowOff>
    </xdr:from>
    <xdr:to>
      <xdr:col>2</xdr:col>
      <xdr:colOff>59377</xdr:colOff>
      <xdr:row>39</xdr:row>
      <xdr:rowOff>79169</xdr:rowOff>
    </xdr:to>
    <xdr:sp macro="" textlink="">
      <xdr:nvSpPr>
        <xdr:cNvPr id="26" name="Прямоугольник 25"/>
        <xdr:cNvSpPr/>
      </xdr:nvSpPr>
      <xdr:spPr>
        <a:xfrm>
          <a:off x="5977247" y="19703142"/>
          <a:ext cx="742208" cy="4156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</a:rPr>
            <a:t>NEW</a:t>
          </a:r>
          <a:endParaRPr lang="ru-RU" sz="1400">
            <a:ln>
              <a:solidFill>
                <a:schemeClr val="tx1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1909948</xdr:colOff>
      <xdr:row>62</xdr:row>
      <xdr:rowOff>19792</xdr:rowOff>
    </xdr:from>
    <xdr:to>
      <xdr:col>2</xdr:col>
      <xdr:colOff>2652156</xdr:colOff>
      <xdr:row>62</xdr:row>
      <xdr:rowOff>435429</xdr:rowOff>
    </xdr:to>
    <xdr:sp macro="" textlink="">
      <xdr:nvSpPr>
        <xdr:cNvPr id="23" name="Прямоугольник 22"/>
        <xdr:cNvSpPr/>
      </xdr:nvSpPr>
      <xdr:spPr>
        <a:xfrm>
          <a:off x="8570026" y="31736805"/>
          <a:ext cx="742208" cy="4156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400">
            <a:ln>
              <a:solidFill>
                <a:schemeClr val="tx1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346364</xdr:colOff>
      <xdr:row>62</xdr:row>
      <xdr:rowOff>9896</xdr:rowOff>
    </xdr:from>
    <xdr:to>
      <xdr:col>2</xdr:col>
      <xdr:colOff>2434441</xdr:colOff>
      <xdr:row>62</xdr:row>
      <xdr:rowOff>1097362</xdr:rowOff>
    </xdr:to>
    <xdr:pic>
      <xdr:nvPicPr>
        <xdr:cNvPr id="27" name="Рисунок 26" descr="050.570.00.00.0.00 с перспективой.bmp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006442" y="31726909"/>
          <a:ext cx="2088077" cy="1087466"/>
        </a:xfrm>
        <a:prstGeom prst="rect">
          <a:avLst/>
        </a:prstGeom>
      </xdr:spPr>
    </xdr:pic>
    <xdr:clientData/>
  </xdr:twoCellAnchor>
  <xdr:twoCellAnchor>
    <xdr:from>
      <xdr:col>2</xdr:col>
      <xdr:colOff>1801091</xdr:colOff>
      <xdr:row>62</xdr:row>
      <xdr:rowOff>59377</xdr:rowOff>
    </xdr:from>
    <xdr:to>
      <xdr:col>2</xdr:col>
      <xdr:colOff>2543299</xdr:colOff>
      <xdr:row>62</xdr:row>
      <xdr:rowOff>475014</xdr:rowOff>
    </xdr:to>
    <xdr:sp macro="" textlink="">
      <xdr:nvSpPr>
        <xdr:cNvPr id="29" name="Прямоугольник 28"/>
        <xdr:cNvSpPr/>
      </xdr:nvSpPr>
      <xdr:spPr>
        <a:xfrm>
          <a:off x="8461169" y="31776390"/>
          <a:ext cx="742208" cy="4156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</a:rPr>
            <a:t>NEW</a:t>
          </a:r>
          <a:endParaRPr lang="ru-RU" sz="1400">
            <a:ln>
              <a:solidFill>
                <a:schemeClr val="tx1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534390</xdr:colOff>
      <xdr:row>12</xdr:row>
      <xdr:rowOff>118753</xdr:rowOff>
    </xdr:from>
    <xdr:to>
      <xdr:col>2</xdr:col>
      <xdr:colOff>2068286</xdr:colOff>
      <xdr:row>13</xdr:row>
      <xdr:rowOff>460152</xdr:rowOff>
    </xdr:to>
    <xdr:pic>
      <xdr:nvPicPr>
        <xdr:cNvPr id="22" name="Рисунок 21" descr="050.513.00.00.0.00 Глубокорыхлитель (1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194468" y="5729844"/>
          <a:ext cx="1533896" cy="855996"/>
        </a:xfrm>
        <a:prstGeom prst="rect">
          <a:avLst/>
        </a:prstGeom>
      </xdr:spPr>
    </xdr:pic>
    <xdr:clientData/>
  </xdr:twoCellAnchor>
  <xdr:twoCellAnchor>
    <xdr:from>
      <xdr:col>2</xdr:col>
      <xdr:colOff>1949532</xdr:colOff>
      <xdr:row>10</xdr:row>
      <xdr:rowOff>336467</xdr:rowOff>
    </xdr:from>
    <xdr:to>
      <xdr:col>2</xdr:col>
      <xdr:colOff>2671947</xdr:colOff>
      <xdr:row>13</xdr:row>
      <xdr:rowOff>326571</xdr:rowOff>
    </xdr:to>
    <xdr:sp macro="" textlink="">
      <xdr:nvSpPr>
        <xdr:cNvPr id="28" name="Прямоугольник 27"/>
        <xdr:cNvSpPr/>
      </xdr:nvSpPr>
      <xdr:spPr>
        <a:xfrm>
          <a:off x="8609610" y="5254831"/>
          <a:ext cx="722415" cy="119742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</a:rPr>
            <a:t>NEW</a:t>
          </a:r>
          <a:endParaRPr lang="ru-RU" sz="1400">
            <a:ln>
              <a:solidFill>
                <a:schemeClr val="tx1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465117</xdr:colOff>
      <xdr:row>16</xdr:row>
      <xdr:rowOff>19793</xdr:rowOff>
    </xdr:from>
    <xdr:to>
      <xdr:col>2</xdr:col>
      <xdr:colOff>2107774</xdr:colOff>
      <xdr:row>16</xdr:row>
      <xdr:rowOff>969819</xdr:rowOff>
    </xdr:to>
    <xdr:pic>
      <xdr:nvPicPr>
        <xdr:cNvPr id="30" name="Рисунок 29" descr="G31.1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125195" y="7689274"/>
          <a:ext cx="1642657" cy="9500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X208"/>
  <sheetViews>
    <sheetView tabSelected="1" view="pageBreakPreview" zoomScale="77" zoomScaleNormal="70" zoomScaleSheetLayoutView="77" workbookViewId="0">
      <selection activeCell="B61" sqref="B61"/>
    </sheetView>
  </sheetViews>
  <sheetFormatPr defaultColWidth="9.109375" defaultRowHeight="13.8"/>
  <cols>
    <col min="1" max="1" width="7.44140625" style="1" customWidth="1"/>
    <col min="2" max="2" width="89.6640625" style="1" customWidth="1"/>
    <col min="3" max="3" width="38.88671875" style="1" customWidth="1"/>
    <col min="4" max="4" width="30" style="1" customWidth="1"/>
    <col min="5" max="5" width="14.6640625" style="1" customWidth="1"/>
    <col min="6" max="6" width="11" style="1" customWidth="1"/>
    <col min="7" max="7" width="9.109375" style="1" hidden="1" customWidth="1"/>
    <col min="8" max="8" width="15.44140625" style="1" hidden="1" customWidth="1"/>
    <col min="9" max="9" width="9.109375" style="1" hidden="1" customWidth="1"/>
    <col min="10" max="10" width="14.44140625" style="1" hidden="1" customWidth="1"/>
    <col min="11" max="11" width="9.109375" style="1" hidden="1" customWidth="1"/>
    <col min="12" max="12" width="14.5546875" style="1" hidden="1" customWidth="1"/>
    <col min="13" max="13" width="15" style="1" hidden="1" customWidth="1"/>
    <col min="14" max="14" width="14.33203125" style="1" hidden="1" customWidth="1"/>
    <col min="15" max="15" width="9.88671875" style="1" hidden="1" customWidth="1"/>
    <col min="16" max="17" width="9.109375" style="1" hidden="1" customWidth="1"/>
    <col min="18" max="18" width="14.88671875" style="1" hidden="1" customWidth="1"/>
    <col min="19" max="19" width="0.88671875" style="1" hidden="1" customWidth="1"/>
    <col min="20" max="20" width="0.109375" style="1" customWidth="1"/>
    <col min="21" max="21" width="20.5546875" style="1" customWidth="1"/>
    <col min="22" max="22" width="26.6640625" style="1" customWidth="1"/>
    <col min="23" max="23" width="8.88671875" style="1" customWidth="1"/>
    <col min="24" max="24" width="0.5546875" style="1" hidden="1" customWidth="1"/>
    <col min="25" max="16384" width="9.109375" style="1"/>
  </cols>
  <sheetData>
    <row r="3" spans="1:24" ht="35.25" customHeight="1"/>
    <row r="4" spans="1:24" ht="137.25" customHeight="1">
      <c r="A4" s="247" t="s">
        <v>85</v>
      </c>
      <c r="B4" s="247"/>
      <c r="C4" s="247"/>
      <c r="D4" s="247"/>
      <c r="E4" s="247"/>
      <c r="F4" s="24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4" ht="24" customHeight="1">
      <c r="A5" s="264" t="s">
        <v>340</v>
      </c>
      <c r="B5" s="264"/>
      <c r="C5" s="264"/>
      <c r="D5" s="264"/>
      <c r="E5" s="247" t="s">
        <v>63</v>
      </c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4"/>
    </row>
    <row r="6" spans="1:24" ht="24" customHeight="1">
      <c r="A6" s="264"/>
      <c r="B6" s="264"/>
      <c r="C6" s="264"/>
      <c r="D6" s="264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4"/>
    </row>
    <row r="7" spans="1:24" ht="51" customHeight="1">
      <c r="A7" s="270" t="s">
        <v>120</v>
      </c>
      <c r="B7" s="270"/>
      <c r="C7" s="270"/>
      <c r="D7" s="270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4"/>
    </row>
    <row r="8" spans="1:24" ht="22.5" customHeight="1" thickBot="1">
      <c r="A8" s="268"/>
      <c r="B8" s="268"/>
      <c r="C8" s="268"/>
      <c r="D8" s="268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</row>
    <row r="9" spans="1:24" ht="14.4" customHeight="1">
      <c r="A9" s="258" t="s">
        <v>0</v>
      </c>
      <c r="B9" s="256" t="s">
        <v>1</v>
      </c>
      <c r="C9" s="240"/>
      <c r="D9" s="260" t="s">
        <v>22</v>
      </c>
      <c r="E9" s="256" t="s">
        <v>10</v>
      </c>
      <c r="F9" s="256" t="s">
        <v>11</v>
      </c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240" t="s">
        <v>2</v>
      </c>
      <c r="U9" s="248" t="s">
        <v>121</v>
      </c>
    </row>
    <row r="10" spans="1:24" ht="52.5" customHeight="1" thickBot="1">
      <c r="A10" s="259"/>
      <c r="B10" s="257"/>
      <c r="C10" s="241"/>
      <c r="D10" s="261"/>
      <c r="E10" s="257"/>
      <c r="F10" s="257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241"/>
      <c r="U10" s="249"/>
    </row>
    <row r="11" spans="1:24" ht="27.6" customHeight="1" thickBot="1">
      <c r="A11" s="244" t="s">
        <v>16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6"/>
      <c r="X11" s="1">
        <v>0.97</v>
      </c>
    </row>
    <row r="12" spans="1:24" ht="27.6" customHeight="1" thickBot="1">
      <c r="A12" s="244" t="s">
        <v>147</v>
      </c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6"/>
    </row>
    <row r="13" spans="1:24" ht="40.200000000000003" customHeight="1">
      <c r="A13" s="209">
        <v>1</v>
      </c>
      <c r="B13" s="271" t="s">
        <v>324</v>
      </c>
      <c r="C13" s="227"/>
      <c r="D13" s="211" t="s">
        <v>325</v>
      </c>
      <c r="E13" s="213" t="s">
        <v>244</v>
      </c>
      <c r="F13" s="262">
        <v>1180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201"/>
      <c r="U13" s="223">
        <v>742800</v>
      </c>
    </row>
    <row r="14" spans="1:24" ht="40.200000000000003" customHeight="1">
      <c r="A14" s="210"/>
      <c r="B14" s="272"/>
      <c r="C14" s="214"/>
      <c r="D14" s="212"/>
      <c r="E14" s="214"/>
      <c r="F14" s="263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201"/>
      <c r="U14" s="234"/>
    </row>
    <row r="15" spans="1:24" ht="41.4" customHeight="1">
      <c r="A15" s="209">
        <v>2</v>
      </c>
      <c r="B15" s="225" t="s">
        <v>171</v>
      </c>
      <c r="C15" s="227"/>
      <c r="D15" s="229" t="s">
        <v>200</v>
      </c>
      <c r="E15" s="227" t="s">
        <v>242</v>
      </c>
      <c r="F15" s="231">
        <v>2370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39">
        <f>520674.519836621*1.05</f>
        <v>546708.24582845205</v>
      </c>
      <c r="U15" s="223">
        <v>927300</v>
      </c>
    </row>
    <row r="16" spans="1:24" ht="39.6" customHeight="1">
      <c r="A16" s="210"/>
      <c r="B16" s="208"/>
      <c r="C16" s="214"/>
      <c r="D16" s="212"/>
      <c r="E16" s="214"/>
      <c r="F16" s="233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39">
        <f>509385.124747938*1.05</f>
        <v>534854.38098533498</v>
      </c>
      <c r="U16" s="234"/>
    </row>
    <row r="17" spans="1:24" ht="79.2" customHeight="1">
      <c r="A17" s="200">
        <v>3</v>
      </c>
      <c r="B17" s="206" t="s">
        <v>326</v>
      </c>
      <c r="C17" s="197"/>
      <c r="D17" s="198" t="s">
        <v>327</v>
      </c>
      <c r="E17" s="197" t="s">
        <v>242</v>
      </c>
      <c r="F17" s="204">
        <v>2670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202"/>
      <c r="U17" s="196">
        <v>1219400</v>
      </c>
    </row>
    <row r="18" spans="1:24" ht="76.2" customHeight="1">
      <c r="A18" s="20">
        <v>4</v>
      </c>
      <c r="B18" s="143" t="s">
        <v>172</v>
      </c>
      <c r="C18" s="78"/>
      <c r="D18" s="144" t="s">
        <v>164</v>
      </c>
      <c r="E18" s="157" t="s">
        <v>243</v>
      </c>
      <c r="F18" s="140">
        <v>3225</v>
      </c>
      <c r="G18" s="18"/>
      <c r="H18" s="19"/>
      <c r="I18" s="18"/>
      <c r="J18" s="19"/>
      <c r="K18" s="18"/>
      <c r="L18" s="18"/>
      <c r="M18" s="18"/>
      <c r="N18" s="18"/>
      <c r="O18" s="18"/>
      <c r="P18" s="18"/>
      <c r="Q18" s="18"/>
      <c r="R18" s="18"/>
      <c r="S18" s="18"/>
      <c r="T18" s="68"/>
      <c r="U18" s="141">
        <v>1319600</v>
      </c>
    </row>
    <row r="19" spans="1:24" ht="76.2" customHeight="1" thickBot="1">
      <c r="A19" s="142">
        <v>5</v>
      </c>
      <c r="B19" s="225" t="s">
        <v>173</v>
      </c>
      <c r="C19" s="227"/>
      <c r="D19" s="229" t="s">
        <v>165</v>
      </c>
      <c r="E19" s="227" t="s">
        <v>149</v>
      </c>
      <c r="F19" s="231">
        <v>3750</v>
      </c>
      <c r="G19" s="18"/>
      <c r="H19" s="19">
        <v>115000</v>
      </c>
      <c r="I19" s="18" t="s">
        <v>5</v>
      </c>
      <c r="J19" s="19">
        <v>25000</v>
      </c>
      <c r="K19" s="18"/>
      <c r="L19" s="18"/>
      <c r="M19" s="18"/>
      <c r="N19" s="18"/>
      <c r="O19" s="18"/>
      <c r="P19" s="18"/>
      <c r="Q19" s="18"/>
      <c r="R19" s="18"/>
      <c r="S19" s="18"/>
      <c r="T19" s="139">
        <f>909865.551156642*1.05</f>
        <v>955358.82871447422</v>
      </c>
      <c r="U19" s="223">
        <v>1493400</v>
      </c>
    </row>
    <row r="20" spans="1:24" ht="14.4" hidden="1" customHeight="1">
      <c r="A20" s="142"/>
      <c r="B20" s="226"/>
      <c r="C20" s="228"/>
      <c r="D20" s="230"/>
      <c r="E20" s="228"/>
      <c r="F20" s="232"/>
      <c r="G20" s="32"/>
      <c r="H20" s="33"/>
      <c r="I20" s="32"/>
      <c r="J20" s="33"/>
      <c r="K20" s="32"/>
      <c r="L20" s="32"/>
      <c r="M20" s="32"/>
      <c r="N20" s="32"/>
      <c r="O20" s="32"/>
      <c r="P20" s="32"/>
      <c r="Q20" s="32"/>
      <c r="R20" s="32"/>
      <c r="S20" s="32"/>
      <c r="T20" s="13">
        <f>873600.978544338*1.05</f>
        <v>917281.02747155493</v>
      </c>
      <c r="U20" s="224"/>
    </row>
    <row r="21" spans="1:24" ht="27.6" customHeight="1" thickBot="1">
      <c r="A21" s="218" t="s">
        <v>148</v>
      </c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20"/>
    </row>
    <row r="22" spans="1:24" ht="51.6" customHeight="1">
      <c r="A22" s="242">
        <v>1</v>
      </c>
      <c r="B22" s="207" t="s">
        <v>174</v>
      </c>
      <c r="C22" s="213"/>
      <c r="D22" s="211" t="s">
        <v>170</v>
      </c>
      <c r="E22" s="213" t="s">
        <v>244</v>
      </c>
      <c r="F22" s="266">
        <v>1180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1">
        <f>369162.72895887*1.05</f>
        <v>387620.86540681351</v>
      </c>
      <c r="U22" s="243">
        <v>591800</v>
      </c>
    </row>
    <row r="23" spans="1:24" ht="64.5" customHeight="1">
      <c r="A23" s="210"/>
      <c r="B23" s="208"/>
      <c r="C23" s="214"/>
      <c r="D23" s="212"/>
      <c r="E23" s="214"/>
      <c r="F23" s="233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8">
        <f>348026.63675318*1.05</f>
        <v>365427.96859083901</v>
      </c>
      <c r="U23" s="234"/>
    </row>
    <row r="24" spans="1:24" ht="50.4" customHeight="1">
      <c r="A24" s="209">
        <v>2</v>
      </c>
      <c r="B24" s="225" t="s">
        <v>175</v>
      </c>
      <c r="C24" s="227"/>
      <c r="D24" s="229" t="s">
        <v>166</v>
      </c>
      <c r="E24" s="227" t="s">
        <v>242</v>
      </c>
      <c r="F24" s="231">
        <v>1800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1">
        <f>520674.519836621*1.05</f>
        <v>546708.24582845205</v>
      </c>
      <c r="U24" s="223">
        <v>927300</v>
      </c>
    </row>
    <row r="25" spans="1:24" ht="45" customHeight="1">
      <c r="A25" s="210"/>
      <c r="B25" s="208"/>
      <c r="C25" s="214"/>
      <c r="D25" s="212"/>
      <c r="E25" s="214"/>
      <c r="F25" s="233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1">
        <f>509385.124747938*1.05</f>
        <v>534854.38098533498</v>
      </c>
      <c r="U25" s="234"/>
    </row>
    <row r="26" spans="1:24" ht="51.6" customHeight="1">
      <c r="A26" s="209">
        <v>3</v>
      </c>
      <c r="B26" s="225" t="s">
        <v>176</v>
      </c>
      <c r="C26" s="227"/>
      <c r="D26" s="229" t="s">
        <v>167</v>
      </c>
      <c r="E26" s="227" t="s">
        <v>243</v>
      </c>
      <c r="F26" s="231">
        <v>3500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1">
        <f>776925.652737126*1.05</f>
        <v>815771.9353739823</v>
      </c>
      <c r="U26" s="223">
        <v>1319600</v>
      </c>
    </row>
    <row r="27" spans="1:24" ht="39" customHeight="1">
      <c r="A27" s="210"/>
      <c r="B27" s="208"/>
      <c r="C27" s="214"/>
      <c r="D27" s="212"/>
      <c r="E27" s="214"/>
      <c r="F27" s="233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1">
        <f>748287.976610625*1.05</f>
        <v>785702.37544115633</v>
      </c>
      <c r="U27" s="234"/>
    </row>
    <row r="28" spans="1:24" ht="51.6" customHeight="1">
      <c r="A28" s="209">
        <v>4</v>
      </c>
      <c r="B28" s="225" t="s">
        <v>177</v>
      </c>
      <c r="C28" s="227"/>
      <c r="D28" s="229" t="s">
        <v>168</v>
      </c>
      <c r="E28" s="227" t="s">
        <v>149</v>
      </c>
      <c r="F28" s="231">
        <v>4150</v>
      </c>
      <c r="G28" s="18"/>
      <c r="H28" s="19">
        <v>115000</v>
      </c>
      <c r="I28" s="18" t="s">
        <v>5</v>
      </c>
      <c r="J28" s="19">
        <v>25000</v>
      </c>
      <c r="K28" s="18"/>
      <c r="L28" s="18"/>
      <c r="M28" s="18"/>
      <c r="N28" s="18"/>
      <c r="O28" s="18"/>
      <c r="P28" s="18"/>
      <c r="Q28" s="18"/>
      <c r="R28" s="18"/>
      <c r="S28" s="18"/>
      <c r="T28" s="11">
        <f>909865.551156642*1.05</f>
        <v>955358.82871447422</v>
      </c>
      <c r="U28" s="223">
        <v>1493400</v>
      </c>
    </row>
    <row r="29" spans="1:24" ht="54" customHeight="1" thickBot="1">
      <c r="A29" s="210"/>
      <c r="B29" s="226"/>
      <c r="C29" s="228"/>
      <c r="D29" s="212"/>
      <c r="E29" s="214"/>
      <c r="F29" s="233"/>
      <c r="G29" s="32"/>
      <c r="H29" s="33"/>
      <c r="I29" s="32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13">
        <f>873600.978544338*1.05</f>
        <v>917281.02747155493</v>
      </c>
      <c r="U29" s="234"/>
    </row>
    <row r="30" spans="1:24" ht="34.5" customHeight="1" thickBot="1">
      <c r="A30" s="250" t="s">
        <v>17</v>
      </c>
      <c r="B30" s="251"/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2"/>
    </row>
    <row r="31" spans="1:24" ht="62.25" customHeight="1">
      <c r="A31" s="40">
        <v>1</v>
      </c>
      <c r="B31" s="146" t="s">
        <v>178</v>
      </c>
      <c r="C31" s="232"/>
      <c r="D31" s="145" t="s">
        <v>169</v>
      </c>
      <c r="E31" s="150" t="s">
        <v>212</v>
      </c>
      <c r="F31" s="5">
        <v>2100</v>
      </c>
      <c r="G31" s="42"/>
      <c r="H31" s="42" t="s">
        <v>3</v>
      </c>
      <c r="I31" s="42"/>
      <c r="J31" s="42" t="s">
        <v>4</v>
      </c>
      <c r="K31" s="42"/>
      <c r="L31" s="42" t="s">
        <v>3</v>
      </c>
      <c r="M31" s="42" t="s">
        <v>4</v>
      </c>
      <c r="N31" s="42" t="s">
        <v>6</v>
      </c>
      <c r="O31" s="42"/>
      <c r="P31" s="42"/>
      <c r="Q31" s="42">
        <v>4</v>
      </c>
      <c r="R31" s="42">
        <f t="shared" ref="R31:R37" si="0">($E$83/2)*Q31</f>
        <v>0</v>
      </c>
      <c r="S31" s="42" t="e">
        <f t="shared" ref="S31:S37" si="1">E31-R31</f>
        <v>#VALUE!</v>
      </c>
      <c r="T31" s="5">
        <f>668188.118404447</f>
        <v>668188.11840444698</v>
      </c>
      <c r="U31" s="37">
        <v>920300</v>
      </c>
    </row>
    <row r="32" spans="1:24" ht="51" customHeight="1">
      <c r="A32" s="43">
        <v>2</v>
      </c>
      <c r="B32" s="84" t="s">
        <v>179</v>
      </c>
      <c r="C32" s="232"/>
      <c r="D32" s="6" t="s">
        <v>23</v>
      </c>
      <c r="E32" s="6" t="s">
        <v>213</v>
      </c>
      <c r="F32" s="6">
        <v>4750</v>
      </c>
      <c r="G32" s="45">
        <v>9</v>
      </c>
      <c r="H32" s="45">
        <v>568825</v>
      </c>
      <c r="I32" s="45">
        <v>9</v>
      </c>
      <c r="J32" s="45">
        <v>587000</v>
      </c>
      <c r="K32" s="45"/>
      <c r="L32" s="45">
        <f>H32+$J$28</f>
        <v>593825</v>
      </c>
      <c r="M32" s="45">
        <f>J32+$J$28</f>
        <v>612000</v>
      </c>
      <c r="N32" s="45" t="e">
        <f>E31+$H$28</f>
        <v>#VALUE!</v>
      </c>
      <c r="O32" s="46" t="e">
        <f>L32/N32-1</f>
        <v>#VALUE!</v>
      </c>
      <c r="P32" s="46" t="e">
        <f>M32/N32-1</f>
        <v>#VALUE!</v>
      </c>
      <c r="Q32" s="45">
        <v>6</v>
      </c>
      <c r="R32" s="45">
        <f t="shared" si="0"/>
        <v>0</v>
      </c>
      <c r="S32" s="45" t="e">
        <f t="shared" si="1"/>
        <v>#VALUE!</v>
      </c>
      <c r="T32" s="66">
        <f>1198747.30096298</f>
        <v>1198747.3009629799</v>
      </c>
      <c r="U32" s="67">
        <v>1818300</v>
      </c>
      <c r="X32" s="11">
        <v>289190.45</v>
      </c>
    </row>
    <row r="33" spans="1:24" ht="50.4" customHeight="1">
      <c r="A33" s="43">
        <v>3</v>
      </c>
      <c r="B33" s="84" t="s">
        <v>180</v>
      </c>
      <c r="C33" s="232"/>
      <c r="D33" s="6" t="s">
        <v>24</v>
      </c>
      <c r="E33" s="6" t="s">
        <v>214</v>
      </c>
      <c r="F33" s="6">
        <v>5420</v>
      </c>
      <c r="G33" s="45">
        <v>15</v>
      </c>
      <c r="H33" s="45">
        <v>1180362</v>
      </c>
      <c r="I33" s="45">
        <v>15</v>
      </c>
      <c r="J33" s="45">
        <v>1202000</v>
      </c>
      <c r="K33" s="45"/>
      <c r="L33" s="45">
        <f>H33+$J$28</f>
        <v>1205362</v>
      </c>
      <c r="M33" s="45">
        <f>J33+$J$28</f>
        <v>1227000</v>
      </c>
      <c r="N33" s="45" t="e">
        <f>E33+$H$28</f>
        <v>#VALUE!</v>
      </c>
      <c r="O33" s="46" t="e">
        <f>L33/N33-1</f>
        <v>#VALUE!</v>
      </c>
      <c r="P33" s="46" t="e">
        <f>M33/N33-1</f>
        <v>#VALUE!</v>
      </c>
      <c r="Q33" s="45">
        <v>8</v>
      </c>
      <c r="R33" s="45">
        <f t="shared" si="0"/>
        <v>0</v>
      </c>
      <c r="S33" s="45" t="e">
        <f t="shared" si="1"/>
        <v>#VALUE!</v>
      </c>
      <c r="T33" s="6">
        <f>1297928.88606899</f>
        <v>1297928.88606899</v>
      </c>
      <c r="U33" s="37">
        <v>1950900</v>
      </c>
      <c r="W33" s="109"/>
      <c r="X33" s="8">
        <v>407880</v>
      </c>
    </row>
    <row r="34" spans="1:24" ht="50.4" customHeight="1">
      <c r="A34" s="43">
        <v>4</v>
      </c>
      <c r="B34" s="84" t="s">
        <v>182</v>
      </c>
      <c r="C34" s="232"/>
      <c r="D34" s="6" t="s">
        <v>25</v>
      </c>
      <c r="E34" s="6" t="s">
        <v>215</v>
      </c>
      <c r="F34" s="6">
        <v>6130</v>
      </c>
      <c r="G34" s="45">
        <v>19</v>
      </c>
      <c r="H34" s="45">
        <v>1305906</v>
      </c>
      <c r="I34" s="45">
        <v>18</v>
      </c>
      <c r="J34" s="45">
        <v>1346000</v>
      </c>
      <c r="K34" s="45"/>
      <c r="L34" s="45">
        <f>H34+$J$28</f>
        <v>1330906</v>
      </c>
      <c r="M34" s="45">
        <f>J34+$J$28</f>
        <v>1371000</v>
      </c>
      <c r="N34" s="45" t="e">
        <f>E34+$H$28</f>
        <v>#VALUE!</v>
      </c>
      <c r="O34" s="46" t="e">
        <f>L34/N34-1</f>
        <v>#VALUE!</v>
      </c>
      <c r="P34" s="46" t="e">
        <f>M34/N34-1</f>
        <v>#VALUE!</v>
      </c>
      <c r="Q34" s="45">
        <v>10</v>
      </c>
      <c r="R34" s="45">
        <f t="shared" si="0"/>
        <v>0</v>
      </c>
      <c r="S34" s="45" t="e">
        <f t="shared" si="1"/>
        <v>#VALUE!</v>
      </c>
      <c r="T34" s="6">
        <f>1492605.42072829</f>
        <v>1492605.42072829</v>
      </c>
      <c r="U34" s="37">
        <v>2155300</v>
      </c>
      <c r="X34" s="8">
        <v>611923</v>
      </c>
    </row>
    <row r="35" spans="1:24" ht="50.4" customHeight="1">
      <c r="A35" s="43">
        <v>5</v>
      </c>
      <c r="B35" s="84" t="s">
        <v>181</v>
      </c>
      <c r="C35" s="232"/>
      <c r="D35" s="6" t="s">
        <v>26</v>
      </c>
      <c r="E35" s="6" t="s">
        <v>216</v>
      </c>
      <c r="F35" s="6">
        <v>6900</v>
      </c>
      <c r="G35" s="45">
        <v>21</v>
      </c>
      <c r="H35" s="45">
        <v>1375414</v>
      </c>
      <c r="I35" s="45">
        <v>22</v>
      </c>
      <c r="J35" s="45">
        <v>1470000</v>
      </c>
      <c r="K35" s="45"/>
      <c r="L35" s="45">
        <f>H35+$J$28</f>
        <v>1400414</v>
      </c>
      <c r="M35" s="45">
        <f>J35+$J$28</f>
        <v>1495000</v>
      </c>
      <c r="N35" s="45" t="e">
        <f>E35+$H$28</f>
        <v>#VALUE!</v>
      </c>
      <c r="O35" s="46" t="e">
        <f>L35/N35-1</f>
        <v>#VALUE!</v>
      </c>
      <c r="P35" s="46" t="e">
        <f>M35/N35-1</f>
        <v>#VALUE!</v>
      </c>
      <c r="Q35" s="45">
        <v>12</v>
      </c>
      <c r="R35" s="45">
        <f t="shared" si="0"/>
        <v>0</v>
      </c>
      <c r="S35" s="45" t="e">
        <f t="shared" si="1"/>
        <v>#VALUE!</v>
      </c>
      <c r="T35" s="6">
        <f>1542095.42897937</f>
        <v>1542095.42897937</v>
      </c>
      <c r="U35" s="37">
        <v>2334300</v>
      </c>
      <c r="X35" s="12">
        <v>712760</v>
      </c>
    </row>
    <row r="36" spans="1:24" ht="50.4" customHeight="1">
      <c r="A36" s="43">
        <v>6</v>
      </c>
      <c r="B36" s="84" t="s">
        <v>199</v>
      </c>
      <c r="C36" s="232"/>
      <c r="D36" s="6" t="s">
        <v>27</v>
      </c>
      <c r="E36" s="6" t="s">
        <v>217</v>
      </c>
      <c r="F36" s="6">
        <v>7900</v>
      </c>
      <c r="G36" s="45">
        <v>25</v>
      </c>
      <c r="H36" s="45">
        <v>1501916</v>
      </c>
      <c r="I36" s="45"/>
      <c r="J36" s="45"/>
      <c r="K36" s="45"/>
      <c r="L36" s="45">
        <f>H36+$J$28</f>
        <v>1526916</v>
      </c>
      <c r="M36" s="45"/>
      <c r="N36" s="45" t="e">
        <f>E36+$H$28</f>
        <v>#VALUE!</v>
      </c>
      <c r="O36" s="46" t="e">
        <f>L36/N36-1</f>
        <v>#VALUE!</v>
      </c>
      <c r="P36" s="46"/>
      <c r="Q36" s="45">
        <v>14</v>
      </c>
      <c r="R36" s="45">
        <f t="shared" si="0"/>
        <v>0</v>
      </c>
      <c r="S36" s="45" t="e">
        <f t="shared" si="1"/>
        <v>#VALUE!</v>
      </c>
      <c r="T36" s="6">
        <f>1727311.90304652</f>
        <v>1727311.90304652</v>
      </c>
      <c r="U36" s="37">
        <v>2507500</v>
      </c>
      <c r="X36" s="8"/>
    </row>
    <row r="37" spans="1:24" ht="50.4" customHeight="1" thickBot="1">
      <c r="A37" s="51">
        <v>7</v>
      </c>
      <c r="B37" s="147" t="s">
        <v>195</v>
      </c>
      <c r="C37" s="232"/>
      <c r="D37" s="94" t="s">
        <v>112</v>
      </c>
      <c r="E37" s="149" t="s">
        <v>218</v>
      </c>
      <c r="F37" s="61">
        <v>8290</v>
      </c>
      <c r="G37" s="47"/>
      <c r="H37" s="47"/>
      <c r="I37" s="47">
        <v>26</v>
      </c>
      <c r="J37" s="47">
        <v>1611000</v>
      </c>
      <c r="K37" s="47"/>
      <c r="L37" s="47"/>
      <c r="M37" s="47">
        <f>J37+$J$28</f>
        <v>1636000</v>
      </c>
      <c r="N37" s="47" t="e">
        <f>E37+$H$28</f>
        <v>#VALUE!</v>
      </c>
      <c r="O37" s="47"/>
      <c r="P37" s="48" t="e">
        <f>M37/N37-1</f>
        <v>#VALUE!</v>
      </c>
      <c r="Q37" s="47">
        <v>16</v>
      </c>
      <c r="R37" s="47">
        <f t="shared" si="0"/>
        <v>0</v>
      </c>
      <c r="S37" s="47" t="e">
        <f t="shared" si="1"/>
        <v>#VALUE!</v>
      </c>
      <c r="T37" s="61">
        <f>1808072.5942457</f>
        <v>1808072.5942456999</v>
      </c>
      <c r="U37" s="53">
        <v>2664000</v>
      </c>
      <c r="X37" s="8"/>
    </row>
    <row r="38" spans="1:24" ht="31.5" customHeight="1" thickBot="1">
      <c r="A38" s="253" t="s">
        <v>18</v>
      </c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5"/>
      <c r="X38" s="12"/>
    </row>
    <row r="39" spans="1:24" ht="37.200000000000003" customHeight="1">
      <c r="A39" s="40">
        <v>1</v>
      </c>
      <c r="B39" s="175" t="s">
        <v>277</v>
      </c>
      <c r="C39" s="266"/>
      <c r="D39" s="164" t="s">
        <v>278</v>
      </c>
      <c r="E39" s="164" t="s">
        <v>279</v>
      </c>
      <c r="F39" s="5">
        <v>3150</v>
      </c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9"/>
      <c r="S39" s="49"/>
      <c r="T39" s="5">
        <f>923793.487686325</f>
        <v>923793.48768632498</v>
      </c>
      <c r="U39" s="37">
        <v>1286400</v>
      </c>
    </row>
    <row r="40" spans="1:24" ht="37.200000000000003" customHeight="1">
      <c r="A40" s="43">
        <v>2</v>
      </c>
      <c r="B40" s="146" t="s">
        <v>276</v>
      </c>
      <c r="C40" s="232"/>
      <c r="D40" s="160" t="s">
        <v>28</v>
      </c>
      <c r="E40" s="160" t="s">
        <v>213</v>
      </c>
      <c r="F40" s="160">
        <v>4550</v>
      </c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9"/>
      <c r="S40" s="49"/>
      <c r="T40" s="160"/>
      <c r="U40" s="37">
        <v>1358300</v>
      </c>
    </row>
    <row r="41" spans="1:24" ht="42" customHeight="1">
      <c r="A41" s="43">
        <v>3</v>
      </c>
      <c r="B41" s="44" t="s">
        <v>19</v>
      </c>
      <c r="C41" s="232"/>
      <c r="D41" s="6" t="s">
        <v>28</v>
      </c>
      <c r="E41" s="6"/>
      <c r="F41" s="6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50"/>
      <c r="S41" s="50"/>
      <c r="T41" s="6">
        <f>827657.615254373</f>
        <v>827657.61525437306</v>
      </c>
      <c r="U41" s="39">
        <v>1170700</v>
      </c>
    </row>
    <row r="42" spans="1:24" ht="37.200000000000003" customHeight="1">
      <c r="A42" s="43">
        <v>4</v>
      </c>
      <c r="B42" s="84" t="s">
        <v>236</v>
      </c>
      <c r="C42" s="232"/>
      <c r="D42" s="6" t="s">
        <v>98</v>
      </c>
      <c r="E42" s="6" t="s">
        <v>214</v>
      </c>
      <c r="F42" s="6">
        <v>5550</v>
      </c>
      <c r="G42" s="45"/>
      <c r="H42" s="45" t="s">
        <v>3</v>
      </c>
      <c r="I42" s="45"/>
      <c r="J42" s="45" t="s">
        <v>4</v>
      </c>
      <c r="K42" s="45"/>
      <c r="L42" s="45" t="s">
        <v>3</v>
      </c>
      <c r="M42" s="45" t="s">
        <v>4</v>
      </c>
      <c r="N42" s="45" t="s">
        <v>6</v>
      </c>
      <c r="O42" s="45"/>
      <c r="P42" s="45"/>
      <c r="Q42" s="45">
        <v>4</v>
      </c>
      <c r="R42" s="45">
        <f>($E$83/2)*Q42</f>
        <v>0</v>
      </c>
      <c r="S42" s="45" t="e">
        <f>E42-R42</f>
        <v>#VALUE!</v>
      </c>
      <c r="T42" s="6">
        <f>1056854.57032737</f>
        <v>1056854.57032737</v>
      </c>
      <c r="U42" s="39">
        <v>1544500</v>
      </c>
    </row>
    <row r="43" spans="1:24" ht="37.200000000000003" customHeight="1">
      <c r="A43" s="43">
        <v>5</v>
      </c>
      <c r="B43" s="44" t="s">
        <v>94</v>
      </c>
      <c r="C43" s="232"/>
      <c r="D43" s="6" t="s">
        <v>98</v>
      </c>
      <c r="E43" s="6"/>
      <c r="F43" s="6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6">
        <f>966264.49962212</f>
        <v>966264.49962212006</v>
      </c>
      <c r="U43" s="39">
        <v>1294300</v>
      </c>
    </row>
    <row r="44" spans="1:24" ht="37.799999999999997" customHeight="1">
      <c r="A44" s="43">
        <v>6</v>
      </c>
      <c r="B44" s="84" t="s">
        <v>237</v>
      </c>
      <c r="C44" s="232"/>
      <c r="D44" s="6" t="s">
        <v>29</v>
      </c>
      <c r="E44" s="6" t="s">
        <v>215</v>
      </c>
      <c r="F44" s="6">
        <v>6300</v>
      </c>
      <c r="G44" s="45">
        <v>15</v>
      </c>
      <c r="H44" s="45">
        <v>1180362</v>
      </c>
      <c r="I44" s="45">
        <v>15</v>
      </c>
      <c r="J44" s="45">
        <v>1202000</v>
      </c>
      <c r="K44" s="45"/>
      <c r="L44" s="45">
        <f>H44+$J$28</f>
        <v>1205362</v>
      </c>
      <c r="M44" s="45">
        <f>J44+$J$28</f>
        <v>1227000</v>
      </c>
      <c r="N44" s="45" t="e">
        <f>E44+$H$28</f>
        <v>#VALUE!</v>
      </c>
      <c r="O44" s="46" t="e">
        <f>L44/N44-1</f>
        <v>#VALUE!</v>
      </c>
      <c r="P44" s="46" t="e">
        <f>M44/N44-1</f>
        <v>#VALUE!</v>
      </c>
      <c r="Q44" s="45">
        <v>8</v>
      </c>
      <c r="R44" s="45">
        <f>($E$83/2)*Q44</f>
        <v>0</v>
      </c>
      <c r="S44" s="45" t="e">
        <f>E44-R44</f>
        <v>#VALUE!</v>
      </c>
      <c r="T44" s="6">
        <f>1239327.98372633</f>
        <v>1239327.9837263301</v>
      </c>
      <c r="U44" s="39">
        <v>1744400</v>
      </c>
    </row>
    <row r="45" spans="1:24" ht="37.200000000000003" customHeight="1">
      <c r="A45" s="43">
        <v>7</v>
      </c>
      <c r="B45" s="44" t="s">
        <v>20</v>
      </c>
      <c r="C45" s="232"/>
      <c r="D45" s="6" t="s">
        <v>29</v>
      </c>
      <c r="E45" s="6"/>
      <c r="F45" s="6"/>
      <c r="G45" s="45"/>
      <c r="H45" s="45"/>
      <c r="I45" s="45"/>
      <c r="J45" s="45"/>
      <c r="K45" s="45"/>
      <c r="L45" s="45"/>
      <c r="M45" s="45"/>
      <c r="N45" s="45"/>
      <c r="O45" s="46"/>
      <c r="P45" s="46"/>
      <c r="Q45" s="45"/>
      <c r="R45" s="45"/>
      <c r="S45" s="45"/>
      <c r="T45" s="6">
        <f>1095124.16870479</f>
        <v>1095124.1687047901</v>
      </c>
      <c r="U45" s="39">
        <v>1462900</v>
      </c>
    </row>
    <row r="46" spans="1:24" ht="39.75" customHeight="1">
      <c r="A46" s="43">
        <v>8</v>
      </c>
      <c r="B46" s="84" t="s">
        <v>238</v>
      </c>
      <c r="C46" s="232"/>
      <c r="D46" s="6" t="s">
        <v>99</v>
      </c>
      <c r="E46" s="6" t="s">
        <v>216</v>
      </c>
      <c r="F46" s="6">
        <v>6950</v>
      </c>
      <c r="G46" s="45">
        <v>21</v>
      </c>
      <c r="H46" s="45">
        <v>1375414</v>
      </c>
      <c r="I46" s="45">
        <v>22</v>
      </c>
      <c r="J46" s="45">
        <v>1470000</v>
      </c>
      <c r="K46" s="45"/>
      <c r="L46" s="45">
        <f>H46+$J$28</f>
        <v>1400414</v>
      </c>
      <c r="M46" s="45">
        <f>J46+$J$28</f>
        <v>1495000</v>
      </c>
      <c r="N46" s="45" t="e">
        <f>E46+$H$28</f>
        <v>#VALUE!</v>
      </c>
      <c r="O46" s="46" t="e">
        <f>L46/N46-1</f>
        <v>#VALUE!</v>
      </c>
      <c r="P46" s="46" t="e">
        <f>M46/N46-1</f>
        <v>#VALUE!</v>
      </c>
      <c r="Q46" s="45">
        <v>12</v>
      </c>
      <c r="R46" s="45">
        <f>($E$83/2)*Q46</f>
        <v>0</v>
      </c>
      <c r="S46" s="45" t="e">
        <f>E46-R46</f>
        <v>#VALUE!</v>
      </c>
      <c r="T46" s="6">
        <f>1275069.30702284</f>
        <v>1275069.30702284</v>
      </c>
      <c r="U46" s="39">
        <v>1943400</v>
      </c>
    </row>
    <row r="47" spans="1:24" ht="39.75" customHeight="1">
      <c r="A47" s="43">
        <v>9</v>
      </c>
      <c r="B47" s="44" t="s">
        <v>95</v>
      </c>
      <c r="C47" s="232"/>
      <c r="D47" s="6" t="s">
        <v>99</v>
      </c>
      <c r="E47" s="6"/>
      <c r="F47" s="6"/>
      <c r="G47" s="45"/>
      <c r="H47" s="45"/>
      <c r="I47" s="45"/>
      <c r="J47" s="45"/>
      <c r="K47" s="45"/>
      <c r="L47" s="45"/>
      <c r="M47" s="45"/>
      <c r="N47" s="45"/>
      <c r="O47" s="46"/>
      <c r="P47" s="46"/>
      <c r="Q47" s="45"/>
      <c r="R47" s="45"/>
      <c r="S47" s="45"/>
      <c r="T47" s="6">
        <f>1169720.35415505</f>
        <v>1169720.3541550499</v>
      </c>
      <c r="U47" s="39">
        <v>1599400</v>
      </c>
    </row>
    <row r="48" spans="1:24" ht="37.200000000000003" customHeight="1">
      <c r="A48" s="43">
        <v>10</v>
      </c>
      <c r="B48" s="84" t="s">
        <v>239</v>
      </c>
      <c r="C48" s="232"/>
      <c r="D48" s="6" t="s">
        <v>100</v>
      </c>
      <c r="E48" s="6" t="s">
        <v>217</v>
      </c>
      <c r="F48" s="6">
        <v>7850</v>
      </c>
      <c r="G48" s="45">
        <v>25</v>
      </c>
      <c r="H48" s="45">
        <v>1501916</v>
      </c>
      <c r="I48" s="45"/>
      <c r="J48" s="45"/>
      <c r="K48" s="45"/>
      <c r="L48" s="45">
        <f>H48+$J$28</f>
        <v>1526916</v>
      </c>
      <c r="M48" s="45"/>
      <c r="N48" s="45" t="e">
        <f>E48+$H$28</f>
        <v>#VALUE!</v>
      </c>
      <c r="O48" s="46" t="e">
        <f>L48/N48-1</f>
        <v>#VALUE!</v>
      </c>
      <c r="P48" s="46"/>
      <c r="Q48" s="45">
        <v>14</v>
      </c>
      <c r="R48" s="45">
        <f>($E$83/2)*Q48</f>
        <v>0</v>
      </c>
      <c r="S48" s="45" t="e">
        <f>E48-R48</f>
        <v>#VALUE!</v>
      </c>
      <c r="T48" s="6">
        <f>1434549.9880507</f>
        <v>1434549.9880506999</v>
      </c>
      <c r="U48" s="39">
        <v>2132600</v>
      </c>
    </row>
    <row r="49" spans="1:21" ht="37.200000000000003" customHeight="1">
      <c r="A49" s="43">
        <v>11</v>
      </c>
      <c r="B49" s="44" t="s">
        <v>96</v>
      </c>
      <c r="C49" s="232"/>
      <c r="D49" s="6" t="s">
        <v>100</v>
      </c>
      <c r="E49" s="6"/>
      <c r="F49" s="6"/>
      <c r="G49" s="45"/>
      <c r="H49" s="45"/>
      <c r="I49" s="45"/>
      <c r="J49" s="45"/>
      <c r="K49" s="45"/>
      <c r="L49" s="45"/>
      <c r="M49" s="45"/>
      <c r="N49" s="45"/>
      <c r="O49" s="46"/>
      <c r="P49" s="46"/>
      <c r="Q49" s="45"/>
      <c r="R49" s="45"/>
      <c r="S49" s="45"/>
      <c r="T49" s="6">
        <f>1226255.59990602</f>
        <v>1226255.5999060201</v>
      </c>
      <c r="U49" s="39">
        <v>1726100</v>
      </c>
    </row>
    <row r="50" spans="1:21" ht="42" customHeight="1">
      <c r="A50" s="43">
        <v>12</v>
      </c>
      <c r="B50" s="84" t="s">
        <v>240</v>
      </c>
      <c r="C50" s="232"/>
      <c r="D50" s="6" t="s">
        <v>101</v>
      </c>
      <c r="E50" s="6" t="s">
        <v>218</v>
      </c>
      <c r="F50" s="6">
        <v>8600</v>
      </c>
      <c r="G50" s="45"/>
      <c r="H50" s="45"/>
      <c r="I50" s="45">
        <v>26</v>
      </c>
      <c r="J50" s="45">
        <v>1611000</v>
      </c>
      <c r="K50" s="45"/>
      <c r="L50" s="45"/>
      <c r="M50" s="45">
        <f>J50+$J$28</f>
        <v>1636000</v>
      </c>
      <c r="N50" s="45" t="e">
        <f>E50+$H$28</f>
        <v>#VALUE!</v>
      </c>
      <c r="O50" s="45"/>
      <c r="P50" s="46" t="e">
        <f>M50/N50-1</f>
        <v>#VALUE!</v>
      </c>
      <c r="Q50" s="45">
        <v>16</v>
      </c>
      <c r="R50" s="45">
        <f>($E$83/2)*Q50</f>
        <v>0</v>
      </c>
      <c r="S50" s="45" t="e">
        <f>E50-R50</f>
        <v>#VALUE!</v>
      </c>
      <c r="T50" s="6">
        <f>1618364.51282005</f>
        <v>1618364.5128200499</v>
      </c>
      <c r="U50" s="39">
        <v>2312800</v>
      </c>
    </row>
    <row r="51" spans="1:21" ht="43.2" customHeight="1" thickBot="1">
      <c r="A51" s="51">
        <v>13</v>
      </c>
      <c r="B51" s="52" t="s">
        <v>97</v>
      </c>
      <c r="C51" s="267"/>
      <c r="D51" s="93" t="s">
        <v>101</v>
      </c>
      <c r="E51" s="7"/>
      <c r="F51" s="7"/>
      <c r="G51" s="47"/>
      <c r="H51" s="47"/>
      <c r="I51" s="47"/>
      <c r="J51" s="47"/>
      <c r="K51" s="47"/>
      <c r="L51" s="47"/>
      <c r="M51" s="47"/>
      <c r="N51" s="47"/>
      <c r="O51" s="47"/>
      <c r="P51" s="48"/>
      <c r="Q51" s="47"/>
      <c r="R51" s="47"/>
      <c r="S51" s="47"/>
      <c r="T51" s="7">
        <f>1373445.78191856*1.03</f>
        <v>1414649.1553761167</v>
      </c>
      <c r="U51" s="53">
        <v>1875000</v>
      </c>
    </row>
    <row r="52" spans="1:21" ht="25.8" customHeight="1" thickBot="1">
      <c r="A52" s="218" t="s">
        <v>235</v>
      </c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20"/>
    </row>
    <row r="53" spans="1:21" ht="54" customHeight="1" thickBot="1">
      <c r="A53" s="40">
        <v>1</v>
      </c>
      <c r="B53" s="146" t="s">
        <v>287</v>
      </c>
      <c r="C53" s="221"/>
      <c r="D53" s="177" t="s">
        <v>289</v>
      </c>
      <c r="E53" s="174" t="s">
        <v>288</v>
      </c>
      <c r="F53" s="178">
        <v>1890</v>
      </c>
      <c r="G53" s="179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180"/>
      <c r="T53" s="181"/>
      <c r="U53" s="37">
        <v>897400</v>
      </c>
    </row>
    <row r="54" spans="1:21" ht="54" customHeight="1">
      <c r="A54" s="167">
        <v>2</v>
      </c>
      <c r="B54" s="168" t="s">
        <v>269</v>
      </c>
      <c r="C54" s="222"/>
      <c r="D54" s="177" t="s">
        <v>241</v>
      </c>
      <c r="E54" s="174" t="s">
        <v>232</v>
      </c>
      <c r="F54" s="178">
        <v>2390</v>
      </c>
      <c r="G54" s="179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180"/>
      <c r="T54" s="181">
        <f>597809.482494458*1.03</f>
        <v>615743.76696929173</v>
      </c>
      <c r="U54" s="37">
        <v>1004500</v>
      </c>
    </row>
    <row r="55" spans="1:21" ht="53.4" customHeight="1" thickBot="1">
      <c r="A55" s="169">
        <v>3</v>
      </c>
      <c r="B55" s="172" t="s">
        <v>270</v>
      </c>
      <c r="C55" s="176"/>
      <c r="D55" s="170" t="s">
        <v>241</v>
      </c>
      <c r="E55" s="170"/>
      <c r="F55" s="171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165"/>
      <c r="U55" s="166">
        <v>879400</v>
      </c>
    </row>
    <row r="56" spans="1:21" ht="31.5" customHeight="1" thickBot="1">
      <c r="A56" s="218" t="s">
        <v>233</v>
      </c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20"/>
    </row>
    <row r="57" spans="1:21" ht="30.75" customHeight="1">
      <c r="A57" s="25">
        <v>1</v>
      </c>
      <c r="B57" s="27" t="s">
        <v>196</v>
      </c>
      <c r="C57" s="213"/>
      <c r="D57" s="11" t="s">
        <v>30</v>
      </c>
      <c r="E57" s="5" t="s">
        <v>12</v>
      </c>
      <c r="F57" s="5">
        <v>2600</v>
      </c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31"/>
      <c r="S57" s="31"/>
      <c r="T57" s="11">
        <f>609961.38*1.1</f>
        <v>670957.51800000004</v>
      </c>
      <c r="U57" s="103">
        <v>1118400</v>
      </c>
    </row>
    <row r="58" spans="1:21" ht="30" customHeight="1">
      <c r="A58" s="20">
        <v>2</v>
      </c>
      <c r="B58" s="16" t="s">
        <v>197</v>
      </c>
      <c r="C58" s="228"/>
      <c r="D58" s="8" t="s">
        <v>31</v>
      </c>
      <c r="E58" s="6" t="s">
        <v>13</v>
      </c>
      <c r="F58" s="6">
        <v>3050</v>
      </c>
      <c r="G58" s="21"/>
      <c r="H58" s="21" t="s">
        <v>3</v>
      </c>
      <c r="I58" s="21"/>
      <c r="J58" s="21" t="s">
        <v>4</v>
      </c>
      <c r="K58" s="21"/>
      <c r="L58" s="21" t="s">
        <v>3</v>
      </c>
      <c r="M58" s="21" t="s">
        <v>4</v>
      </c>
      <c r="N58" s="21" t="s">
        <v>6</v>
      </c>
      <c r="O58" s="21"/>
      <c r="P58" s="21"/>
      <c r="Q58" s="21">
        <v>4</v>
      </c>
      <c r="R58" s="22" t="e">
        <f>($E$61/2)*Q58</f>
        <v>#VALUE!</v>
      </c>
      <c r="S58" s="22" t="e">
        <f>E58-R58</f>
        <v>#VALUE!</v>
      </c>
      <c r="T58" s="8">
        <f>741771.27*1.1</f>
        <v>815948.39700000011</v>
      </c>
      <c r="U58" s="103">
        <v>1287500</v>
      </c>
    </row>
    <row r="59" spans="1:21" ht="35.1" customHeight="1" thickBot="1">
      <c r="A59" s="23">
        <v>3</v>
      </c>
      <c r="B59" s="28" t="s">
        <v>198</v>
      </c>
      <c r="C59" s="265"/>
      <c r="D59" s="12" t="s">
        <v>32</v>
      </c>
      <c r="E59" s="7" t="s">
        <v>14</v>
      </c>
      <c r="F59" s="7">
        <v>4150</v>
      </c>
      <c r="G59" s="24">
        <v>15</v>
      </c>
      <c r="H59" s="29">
        <v>1180362</v>
      </c>
      <c r="I59" s="24">
        <v>15</v>
      </c>
      <c r="J59" s="29">
        <v>1202000</v>
      </c>
      <c r="K59" s="24"/>
      <c r="L59" s="29">
        <f>H59+$J$28</f>
        <v>1205362</v>
      </c>
      <c r="M59" s="29">
        <f>J59+$J$28</f>
        <v>1227000</v>
      </c>
      <c r="N59" s="29" t="e">
        <f>E59+$H$28</f>
        <v>#VALUE!</v>
      </c>
      <c r="O59" s="30" t="e">
        <f>L59/N59-1</f>
        <v>#VALUE!</v>
      </c>
      <c r="P59" s="30" t="e">
        <f>M59/N59-1</f>
        <v>#VALUE!</v>
      </c>
      <c r="Q59" s="24">
        <v>8</v>
      </c>
      <c r="R59" s="29" t="e">
        <f>($E$61/2)*Q59</f>
        <v>#VALUE!</v>
      </c>
      <c r="S59" s="29" t="e">
        <f>E59-R59</f>
        <v>#VALUE!</v>
      </c>
      <c r="T59" s="12">
        <f>789451.77*1.1</f>
        <v>868396.94700000004</v>
      </c>
      <c r="U59" s="111">
        <v>1447400</v>
      </c>
    </row>
    <row r="60" spans="1:21" ht="24.6" customHeight="1" thickBot="1">
      <c r="A60" s="218" t="s">
        <v>234</v>
      </c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20"/>
    </row>
    <row r="61" spans="1:21" ht="87" customHeight="1" thickBot="1">
      <c r="A61" s="70">
        <v>1</v>
      </c>
      <c r="B61" s="71" t="s">
        <v>183</v>
      </c>
      <c r="C61" s="79"/>
      <c r="D61" s="77" t="s">
        <v>33</v>
      </c>
      <c r="E61" s="151" t="s">
        <v>219</v>
      </c>
      <c r="F61" s="77">
        <v>1750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80">
        <f>597809.482494458*1.03</f>
        <v>615743.76696929173</v>
      </c>
      <c r="U61" s="81">
        <v>938100</v>
      </c>
    </row>
    <row r="62" spans="1:21" ht="24.6" customHeight="1" thickBot="1">
      <c r="A62" s="218" t="s">
        <v>314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20"/>
    </row>
    <row r="63" spans="1:21" ht="87" customHeight="1" thickBot="1">
      <c r="A63" s="70">
        <v>1</v>
      </c>
      <c r="B63" s="195" t="s">
        <v>322</v>
      </c>
      <c r="C63" s="79"/>
      <c r="D63" s="194" t="s">
        <v>323</v>
      </c>
      <c r="E63" s="6" t="s">
        <v>215</v>
      </c>
      <c r="F63" s="182">
        <v>5239</v>
      </c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80">
        <f>597809.482494458*1.03</f>
        <v>615743.76696929173</v>
      </c>
      <c r="U63" s="81">
        <v>2088900</v>
      </c>
    </row>
    <row r="64" spans="1:21" ht="25.95" customHeight="1" thickBot="1">
      <c r="A64" s="253" t="s">
        <v>315</v>
      </c>
      <c r="B64" s="254"/>
      <c r="C64" s="254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5"/>
    </row>
    <row r="65" spans="1:22" ht="86.4" customHeight="1">
      <c r="A65" s="43">
        <v>1</v>
      </c>
      <c r="B65" s="84" t="s">
        <v>184</v>
      </c>
      <c r="C65" s="238"/>
      <c r="D65" s="6" t="s">
        <v>34</v>
      </c>
      <c r="E65" s="45"/>
      <c r="F65" s="6">
        <v>2600</v>
      </c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6">
        <f>732103.735*1.05</f>
        <v>768708.92174999998</v>
      </c>
      <c r="U65" s="74">
        <v>991300</v>
      </c>
    </row>
    <row r="66" spans="1:22" ht="91.2" customHeight="1" thickBot="1">
      <c r="A66" s="75">
        <v>2</v>
      </c>
      <c r="B66" s="85" t="s">
        <v>185</v>
      </c>
      <c r="C66" s="239"/>
      <c r="D66" s="62" t="s">
        <v>34</v>
      </c>
      <c r="E66" s="86"/>
      <c r="F66" s="8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61"/>
      <c r="U66" s="110">
        <v>998300</v>
      </c>
    </row>
    <row r="67" spans="1:22" ht="24.9" customHeight="1" thickBot="1">
      <c r="A67" s="253" t="s">
        <v>316</v>
      </c>
      <c r="B67" s="254"/>
      <c r="C67" s="254"/>
      <c r="D67" s="254"/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5"/>
    </row>
    <row r="68" spans="1:22" ht="29.25" customHeight="1">
      <c r="A68" s="40">
        <v>1</v>
      </c>
      <c r="B68" s="129" t="s">
        <v>21</v>
      </c>
      <c r="C68" s="41"/>
      <c r="D68" s="69" t="s">
        <v>44</v>
      </c>
      <c r="E68" s="69"/>
      <c r="F68" s="69">
        <v>42</v>
      </c>
      <c r="G68" s="42"/>
      <c r="H68" s="54">
        <v>2104738.96</v>
      </c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69">
        <f>6508.425*1.05</f>
        <v>6833.8462500000005</v>
      </c>
      <c r="U68" s="115">
        <v>12720</v>
      </c>
    </row>
    <row r="69" spans="1:22" ht="29.25" customHeight="1">
      <c r="A69" s="40">
        <v>2</v>
      </c>
      <c r="B69" s="129" t="s">
        <v>260</v>
      </c>
      <c r="C69" s="41"/>
      <c r="D69" s="159" t="s">
        <v>261</v>
      </c>
      <c r="E69" s="159"/>
      <c r="F69" s="159"/>
      <c r="G69" s="42"/>
      <c r="H69" s="54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159"/>
      <c r="U69" s="115">
        <v>13440</v>
      </c>
    </row>
    <row r="70" spans="1:22" ht="27.75" customHeight="1">
      <c r="A70" s="43">
        <v>3</v>
      </c>
      <c r="B70" s="44" t="s">
        <v>66</v>
      </c>
      <c r="C70" s="44"/>
      <c r="D70" s="6" t="s">
        <v>67</v>
      </c>
      <c r="E70" s="6"/>
      <c r="F70" s="6">
        <v>0.6</v>
      </c>
      <c r="G70" s="45"/>
      <c r="H70" s="5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6"/>
      <c r="U70" s="116">
        <v>260</v>
      </c>
    </row>
    <row r="71" spans="1:22" ht="31.5" customHeight="1">
      <c r="A71" s="73">
        <v>4</v>
      </c>
      <c r="B71" s="63" t="s">
        <v>72</v>
      </c>
      <c r="C71" s="63"/>
      <c r="D71" s="62" t="s">
        <v>73</v>
      </c>
      <c r="E71" s="62"/>
      <c r="F71" s="62"/>
      <c r="G71" s="64"/>
      <c r="H71" s="65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2"/>
      <c r="U71" s="117">
        <v>35380</v>
      </c>
    </row>
    <row r="72" spans="1:22" ht="30" customHeight="1">
      <c r="A72" s="73">
        <v>5</v>
      </c>
      <c r="B72" s="63" t="s">
        <v>74</v>
      </c>
      <c r="C72" s="63"/>
      <c r="D72" s="62" t="s">
        <v>75</v>
      </c>
      <c r="E72" s="62"/>
      <c r="F72" s="62"/>
      <c r="G72" s="64"/>
      <c r="H72" s="65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2"/>
      <c r="U72" s="117">
        <v>38640</v>
      </c>
    </row>
    <row r="73" spans="1:22" ht="27.75" customHeight="1">
      <c r="A73" s="73">
        <v>6</v>
      </c>
      <c r="B73" s="63" t="s">
        <v>74</v>
      </c>
      <c r="C73" s="63"/>
      <c r="D73" s="62" t="s">
        <v>76</v>
      </c>
      <c r="E73" s="62"/>
      <c r="F73" s="62"/>
      <c r="G73" s="64"/>
      <c r="H73" s="65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2"/>
      <c r="U73" s="117">
        <v>37230</v>
      </c>
    </row>
    <row r="74" spans="1:22" ht="24.9" customHeight="1">
      <c r="A74" s="73">
        <v>7</v>
      </c>
      <c r="B74" s="63" t="s">
        <v>74</v>
      </c>
      <c r="C74" s="63"/>
      <c r="D74" s="62" t="s">
        <v>77</v>
      </c>
      <c r="E74" s="62"/>
      <c r="F74" s="62"/>
      <c r="G74" s="64"/>
      <c r="H74" s="65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2"/>
      <c r="U74" s="117">
        <v>40510</v>
      </c>
    </row>
    <row r="75" spans="1:22" ht="27.75" customHeight="1">
      <c r="A75" s="73">
        <v>8</v>
      </c>
      <c r="B75" s="63" t="s">
        <v>74</v>
      </c>
      <c r="C75" s="63"/>
      <c r="D75" s="62" t="s">
        <v>78</v>
      </c>
      <c r="E75" s="62"/>
      <c r="F75" s="62"/>
      <c r="G75" s="64"/>
      <c r="H75" s="65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2"/>
      <c r="U75" s="117">
        <v>40500</v>
      </c>
    </row>
    <row r="76" spans="1:22" ht="27.75" customHeight="1">
      <c r="A76" s="73">
        <v>9</v>
      </c>
      <c r="B76" s="63" t="s">
        <v>79</v>
      </c>
      <c r="C76" s="63"/>
      <c r="D76" s="62" t="s">
        <v>81</v>
      </c>
      <c r="E76" s="62"/>
      <c r="F76" s="62"/>
      <c r="G76" s="64"/>
      <c r="H76" s="65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2"/>
      <c r="U76" s="117">
        <v>9490</v>
      </c>
    </row>
    <row r="77" spans="1:22" ht="29.25" customHeight="1">
      <c r="A77" s="73">
        <v>10</v>
      </c>
      <c r="B77" s="63" t="s">
        <v>80</v>
      </c>
      <c r="C77" s="63"/>
      <c r="D77" s="62" t="s">
        <v>82</v>
      </c>
      <c r="E77" s="62"/>
      <c r="F77" s="62"/>
      <c r="G77" s="64"/>
      <c r="H77" s="65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2"/>
      <c r="U77" s="117">
        <v>1480</v>
      </c>
    </row>
    <row r="78" spans="1:22" ht="29.25" customHeight="1">
      <c r="A78" s="96">
        <v>11</v>
      </c>
      <c r="B78" s="88" t="s">
        <v>297</v>
      </c>
      <c r="C78" s="88"/>
      <c r="D78" s="87" t="s">
        <v>296</v>
      </c>
      <c r="E78" s="87"/>
      <c r="F78" s="87"/>
      <c r="G78" s="86"/>
      <c r="H78" s="112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7"/>
      <c r="U78" s="120">
        <v>18060</v>
      </c>
    </row>
    <row r="79" spans="1:22" ht="28.5" customHeight="1">
      <c r="A79" s="96">
        <v>12</v>
      </c>
      <c r="B79" s="88" t="s">
        <v>298</v>
      </c>
      <c r="C79" s="88"/>
      <c r="D79" s="87" t="s">
        <v>296</v>
      </c>
      <c r="E79" s="87"/>
      <c r="F79" s="87"/>
      <c r="G79" s="86"/>
      <c r="H79" s="112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7"/>
      <c r="U79" s="120">
        <v>21810</v>
      </c>
      <c r="V79" s="76"/>
    </row>
    <row r="80" spans="1:22" ht="28.5" customHeight="1" thickBot="1">
      <c r="A80" s="75">
        <v>13</v>
      </c>
      <c r="B80" s="131" t="s">
        <v>43</v>
      </c>
      <c r="C80" s="131"/>
      <c r="D80" s="133" t="s">
        <v>308</v>
      </c>
      <c r="E80" s="133"/>
      <c r="F80" s="133"/>
      <c r="G80" s="134"/>
      <c r="H80" s="135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3"/>
      <c r="U80" s="136">
        <v>94666</v>
      </c>
      <c r="V80" s="76"/>
    </row>
    <row r="81" spans="1:21" ht="27" customHeight="1" thickBot="1">
      <c r="A81" s="235" t="s">
        <v>317</v>
      </c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7"/>
    </row>
    <row r="82" spans="1:21" ht="27" customHeight="1">
      <c r="A82" s="40">
        <v>1</v>
      </c>
      <c r="B82" s="41" t="s">
        <v>338</v>
      </c>
      <c r="C82" s="41"/>
      <c r="D82" s="205" t="s">
        <v>339</v>
      </c>
      <c r="E82" s="205"/>
      <c r="F82" s="205">
        <v>5.2</v>
      </c>
      <c r="G82" s="42"/>
      <c r="H82" s="54">
        <v>2104738.96</v>
      </c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205">
        <f>1713.904962*1.05</f>
        <v>1799.6002101000001</v>
      </c>
      <c r="U82" s="115">
        <v>2140</v>
      </c>
    </row>
    <row r="83" spans="1:21" ht="24.9" customHeight="1">
      <c r="A83" s="43">
        <v>2</v>
      </c>
      <c r="B83" s="44" t="s">
        <v>40</v>
      </c>
      <c r="C83" s="44"/>
      <c r="D83" s="6" t="s">
        <v>35</v>
      </c>
      <c r="E83" s="6"/>
      <c r="F83" s="6">
        <v>264</v>
      </c>
      <c r="G83" s="45"/>
      <c r="H83" s="55">
        <v>1217820.5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6">
        <f>77980.700952*1.05</f>
        <v>81879.735999600001</v>
      </c>
      <c r="U83" s="115">
        <v>133920</v>
      </c>
    </row>
    <row r="84" spans="1:21" ht="24.9" customHeight="1">
      <c r="A84" s="43">
        <v>3</v>
      </c>
      <c r="B84" s="44" t="s">
        <v>41</v>
      </c>
      <c r="C84" s="44"/>
      <c r="D84" s="6" t="s">
        <v>36</v>
      </c>
      <c r="E84" s="6"/>
      <c r="F84" s="6">
        <v>12</v>
      </c>
      <c r="G84" s="45"/>
      <c r="H84" s="55">
        <v>1098052.54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6">
        <f>3048.9420885*1.05</f>
        <v>3201.3891929249999</v>
      </c>
      <c r="U84" s="115">
        <v>5280</v>
      </c>
    </row>
    <row r="85" spans="1:21" ht="24.9" customHeight="1">
      <c r="A85" s="43">
        <v>4</v>
      </c>
      <c r="B85" s="44" t="s">
        <v>42</v>
      </c>
      <c r="C85" s="44"/>
      <c r="D85" s="6" t="s">
        <v>37</v>
      </c>
      <c r="E85" s="6"/>
      <c r="F85" s="6">
        <v>93</v>
      </c>
      <c r="G85" s="45"/>
      <c r="H85" s="5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6">
        <f>24059.219877*1.05</f>
        <v>25262.180870849999</v>
      </c>
      <c r="U85" s="115">
        <v>34510</v>
      </c>
    </row>
    <row r="86" spans="1:21" ht="24.9" customHeight="1">
      <c r="A86" s="43">
        <v>5</v>
      </c>
      <c r="B86" s="44" t="s">
        <v>43</v>
      </c>
      <c r="C86" s="44"/>
      <c r="D86" s="6" t="s">
        <v>38</v>
      </c>
      <c r="E86" s="6"/>
      <c r="F86" s="6"/>
      <c r="G86" s="45"/>
      <c r="H86" s="5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6">
        <f>67677.28506*1.05</f>
        <v>71061.149313000002</v>
      </c>
      <c r="U86" s="115">
        <v>116040</v>
      </c>
    </row>
    <row r="87" spans="1:21" ht="24.9" customHeight="1">
      <c r="A87" s="51">
        <v>6</v>
      </c>
      <c r="B87" s="52" t="s">
        <v>124</v>
      </c>
      <c r="C87" s="52"/>
      <c r="D87" s="7" t="s">
        <v>39</v>
      </c>
      <c r="E87" s="7"/>
      <c r="F87" s="7"/>
      <c r="G87" s="47"/>
      <c r="H87" s="56">
        <v>1098052.54</v>
      </c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7">
        <f>270.51*1.05</f>
        <v>284.03550000000001</v>
      </c>
      <c r="U87" s="118">
        <v>200</v>
      </c>
    </row>
    <row r="88" spans="1:21" ht="24.9" customHeight="1">
      <c r="A88" s="43">
        <v>7</v>
      </c>
      <c r="B88" s="44" t="s">
        <v>68</v>
      </c>
      <c r="C88" s="44"/>
      <c r="D88" s="6" t="s">
        <v>69</v>
      </c>
      <c r="E88" s="6"/>
      <c r="F88" s="6">
        <v>71</v>
      </c>
      <c r="G88" s="45"/>
      <c r="H88" s="5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6"/>
      <c r="U88" s="116">
        <v>40080</v>
      </c>
    </row>
    <row r="89" spans="1:21" ht="24.9" customHeight="1">
      <c r="A89" s="43">
        <v>8</v>
      </c>
      <c r="B89" s="52" t="s">
        <v>70</v>
      </c>
      <c r="C89" s="52"/>
      <c r="D89" s="107" t="s">
        <v>71</v>
      </c>
      <c r="E89" s="107"/>
      <c r="F89" s="107">
        <v>16.5</v>
      </c>
      <c r="G89" s="47"/>
      <c r="H89" s="56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107"/>
      <c r="U89" s="119">
        <v>15750</v>
      </c>
    </row>
    <row r="90" spans="1:21" ht="24.9" customHeight="1">
      <c r="A90" s="43">
        <v>9</v>
      </c>
      <c r="B90" s="88" t="s">
        <v>70</v>
      </c>
      <c r="C90" s="52"/>
      <c r="D90" s="199" t="s">
        <v>328</v>
      </c>
      <c r="E90" s="199"/>
      <c r="F90" s="199"/>
      <c r="G90" s="47"/>
      <c r="H90" s="56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199"/>
      <c r="U90" s="119">
        <v>15991</v>
      </c>
    </row>
    <row r="91" spans="1:21" ht="24.9" customHeight="1">
      <c r="A91" s="43">
        <v>10</v>
      </c>
      <c r="B91" s="88" t="s">
        <v>116</v>
      </c>
      <c r="C91" s="88"/>
      <c r="D91" s="87" t="s">
        <v>117</v>
      </c>
      <c r="E91" s="87"/>
      <c r="F91" s="87"/>
      <c r="G91" s="86"/>
      <c r="H91" s="112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7"/>
      <c r="U91" s="120">
        <v>7820</v>
      </c>
    </row>
    <row r="92" spans="1:21" ht="24.9" customHeight="1">
      <c r="A92" s="43">
        <v>11</v>
      </c>
      <c r="B92" s="63" t="s">
        <v>126</v>
      </c>
      <c r="C92" s="44"/>
      <c r="D92" s="6" t="s">
        <v>127</v>
      </c>
      <c r="E92" s="6"/>
      <c r="F92" s="6"/>
      <c r="G92" s="45"/>
      <c r="H92" s="5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6"/>
      <c r="U92" s="116">
        <v>22950</v>
      </c>
    </row>
    <row r="93" spans="1:21" ht="24.9" customHeight="1">
      <c r="A93" s="43">
        <v>12</v>
      </c>
      <c r="B93" s="63" t="s">
        <v>90</v>
      </c>
      <c r="C93" s="44"/>
      <c r="D93" s="6" t="s">
        <v>134</v>
      </c>
      <c r="E93" s="6"/>
      <c r="F93" s="6"/>
      <c r="G93" s="45"/>
      <c r="H93" s="5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6"/>
      <c r="U93" s="116">
        <v>320</v>
      </c>
    </row>
    <row r="94" spans="1:21" ht="24.9" customHeight="1">
      <c r="A94" s="43">
        <v>13</v>
      </c>
      <c r="B94" s="63" t="s">
        <v>90</v>
      </c>
      <c r="C94" s="44"/>
      <c r="D94" s="6" t="s">
        <v>153</v>
      </c>
      <c r="E94" s="6"/>
      <c r="F94" s="6"/>
      <c r="G94" s="45"/>
      <c r="H94" s="5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6"/>
      <c r="U94" s="116">
        <v>1100</v>
      </c>
    </row>
    <row r="95" spans="1:21" ht="24.9" customHeight="1">
      <c r="A95" s="43">
        <v>14</v>
      </c>
      <c r="B95" s="63" t="s">
        <v>90</v>
      </c>
      <c r="C95" s="44"/>
      <c r="D95" s="6" t="s">
        <v>135</v>
      </c>
      <c r="E95" s="6"/>
      <c r="F95" s="6"/>
      <c r="G95" s="45"/>
      <c r="H95" s="5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6"/>
      <c r="U95" s="116">
        <v>1670</v>
      </c>
    </row>
    <row r="96" spans="1:21" ht="24.9" customHeight="1">
      <c r="A96" s="43">
        <v>15</v>
      </c>
      <c r="B96" s="63" t="s">
        <v>90</v>
      </c>
      <c r="C96" s="44"/>
      <c r="D96" s="6" t="s">
        <v>330</v>
      </c>
      <c r="E96" s="6"/>
      <c r="F96" s="6"/>
      <c r="G96" s="45"/>
      <c r="H96" s="5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6"/>
      <c r="U96" s="116">
        <v>652</v>
      </c>
    </row>
    <row r="97" spans="1:22" ht="24.9" customHeight="1">
      <c r="A97" s="43">
        <v>16</v>
      </c>
      <c r="B97" s="63" t="s">
        <v>306</v>
      </c>
      <c r="C97" s="44"/>
      <c r="D97" s="6" t="s">
        <v>307</v>
      </c>
      <c r="E97" s="6"/>
      <c r="F97" s="6"/>
      <c r="G97" s="45"/>
      <c r="H97" s="5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6"/>
      <c r="U97" s="116">
        <v>2914</v>
      </c>
    </row>
    <row r="98" spans="1:22" ht="24.9" customHeight="1">
      <c r="A98" s="43">
        <v>17</v>
      </c>
      <c r="B98" s="63" t="s">
        <v>306</v>
      </c>
      <c r="C98" s="44"/>
      <c r="D98" s="6" t="s">
        <v>329</v>
      </c>
      <c r="E98" s="6"/>
      <c r="F98" s="6"/>
      <c r="G98" s="45"/>
      <c r="H98" s="5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6"/>
      <c r="U98" s="116">
        <v>3631</v>
      </c>
    </row>
    <row r="99" spans="1:22" ht="24.9" customHeight="1">
      <c r="A99" s="43">
        <v>18</v>
      </c>
      <c r="B99" s="63" t="s">
        <v>136</v>
      </c>
      <c r="C99" s="44"/>
      <c r="D99" s="6" t="s">
        <v>137</v>
      </c>
      <c r="E99" s="6"/>
      <c r="F99" s="6"/>
      <c r="G99" s="45"/>
      <c r="H99" s="5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6"/>
      <c r="U99" s="116">
        <v>780</v>
      </c>
    </row>
    <row r="100" spans="1:22" ht="24.9" customHeight="1">
      <c r="A100" s="43">
        <v>19</v>
      </c>
      <c r="B100" s="63" t="s">
        <v>139</v>
      </c>
      <c r="C100" s="44"/>
      <c r="D100" s="6" t="s">
        <v>140</v>
      </c>
      <c r="E100" s="6"/>
      <c r="F100" s="6"/>
      <c r="G100" s="45"/>
      <c r="H100" s="5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6"/>
      <c r="U100" s="116">
        <v>930</v>
      </c>
    </row>
    <row r="101" spans="1:22" ht="24.9" customHeight="1">
      <c r="A101" s="43">
        <v>20</v>
      </c>
      <c r="B101" s="63" t="s">
        <v>139</v>
      </c>
      <c r="C101" s="44"/>
      <c r="D101" s="6" t="s">
        <v>150</v>
      </c>
      <c r="E101" s="6"/>
      <c r="F101" s="6"/>
      <c r="G101" s="45"/>
      <c r="H101" s="5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6"/>
      <c r="U101" s="116">
        <v>480</v>
      </c>
    </row>
    <row r="102" spans="1:22" ht="24.9" customHeight="1">
      <c r="A102" s="43">
        <v>21</v>
      </c>
      <c r="B102" s="63" t="s">
        <v>139</v>
      </c>
      <c r="C102" s="44"/>
      <c r="D102" s="6" t="s">
        <v>201</v>
      </c>
      <c r="E102" s="6"/>
      <c r="F102" s="6"/>
      <c r="G102" s="45"/>
      <c r="H102" s="5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6"/>
      <c r="U102" s="116">
        <v>420</v>
      </c>
    </row>
    <row r="103" spans="1:22" ht="24.9" customHeight="1">
      <c r="A103" s="43">
        <v>22</v>
      </c>
      <c r="B103" s="63" t="s">
        <v>154</v>
      </c>
      <c r="C103" s="44"/>
      <c r="D103" s="6" t="s">
        <v>155</v>
      </c>
      <c r="E103" s="6"/>
      <c r="F103" s="6"/>
      <c r="G103" s="45"/>
      <c r="H103" s="5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6"/>
      <c r="U103" s="116">
        <v>27</v>
      </c>
    </row>
    <row r="104" spans="1:22" ht="24.9" customHeight="1">
      <c r="A104" s="43">
        <v>23</v>
      </c>
      <c r="B104" s="63" t="s">
        <v>331</v>
      </c>
      <c r="C104" s="44"/>
      <c r="D104" s="6" t="s">
        <v>332</v>
      </c>
      <c r="E104" s="6"/>
      <c r="F104" s="6"/>
      <c r="G104" s="45"/>
      <c r="H104" s="5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6"/>
      <c r="U104" s="116">
        <v>58</v>
      </c>
    </row>
    <row r="105" spans="1:22" ht="24.9" customHeight="1">
      <c r="A105" s="43">
        <v>24</v>
      </c>
      <c r="B105" s="63" t="s">
        <v>129</v>
      </c>
      <c r="C105" s="44"/>
      <c r="D105" s="6" t="s">
        <v>333</v>
      </c>
      <c r="E105" s="6"/>
      <c r="F105" s="6"/>
      <c r="G105" s="45"/>
      <c r="H105" s="5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6"/>
      <c r="U105" s="116">
        <v>85</v>
      </c>
    </row>
    <row r="106" spans="1:22" ht="24.9" customHeight="1">
      <c r="A106" s="51">
        <v>25</v>
      </c>
      <c r="B106" s="63" t="s">
        <v>156</v>
      </c>
      <c r="C106" s="44"/>
      <c r="D106" s="6" t="s">
        <v>162</v>
      </c>
      <c r="E106" s="6"/>
      <c r="F106" s="6"/>
      <c r="G106" s="45"/>
      <c r="H106" s="5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6"/>
      <c r="U106" s="116">
        <v>21230</v>
      </c>
    </row>
    <row r="107" spans="1:22" ht="24.9" customHeight="1">
      <c r="A107" s="51">
        <v>26</v>
      </c>
      <c r="B107" s="63" t="s">
        <v>156</v>
      </c>
      <c r="C107" s="44"/>
      <c r="D107" s="6" t="s">
        <v>163</v>
      </c>
      <c r="E107" s="6"/>
      <c r="F107" s="6"/>
      <c r="G107" s="45"/>
      <c r="H107" s="5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6"/>
      <c r="U107" s="116">
        <v>21540</v>
      </c>
    </row>
    <row r="108" spans="1:22" ht="24.9" customHeight="1">
      <c r="A108" s="51">
        <v>27</v>
      </c>
      <c r="B108" s="63" t="s">
        <v>157</v>
      </c>
      <c r="C108" s="44"/>
      <c r="D108" s="6" t="s">
        <v>159</v>
      </c>
      <c r="E108" s="6"/>
      <c r="F108" s="6"/>
      <c r="G108" s="45"/>
      <c r="H108" s="5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6"/>
      <c r="U108" s="116">
        <v>1330</v>
      </c>
    </row>
    <row r="109" spans="1:22" ht="24.9" customHeight="1">
      <c r="A109" s="51">
        <v>28</v>
      </c>
      <c r="B109" s="63" t="s">
        <v>158</v>
      </c>
      <c r="C109" s="44"/>
      <c r="D109" s="6" t="s">
        <v>160</v>
      </c>
      <c r="E109" s="6"/>
      <c r="F109" s="6"/>
      <c r="G109" s="45"/>
      <c r="H109" s="5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6"/>
      <c r="U109" s="116">
        <v>550</v>
      </c>
      <c r="V109" s="138"/>
    </row>
    <row r="110" spans="1:22" ht="24.9" customHeight="1">
      <c r="A110" s="43">
        <v>29</v>
      </c>
      <c r="B110" s="63" t="s">
        <v>161</v>
      </c>
      <c r="C110" s="44"/>
      <c r="D110" s="6" t="s">
        <v>151</v>
      </c>
      <c r="E110" s="6"/>
      <c r="F110" s="6"/>
      <c r="G110" s="45"/>
      <c r="H110" s="5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6"/>
      <c r="U110" s="116">
        <v>94</v>
      </c>
      <c r="V110" s="138"/>
    </row>
    <row r="111" spans="1:22" ht="24.9" customHeight="1">
      <c r="A111" s="43">
        <v>30</v>
      </c>
      <c r="B111" s="63" t="s">
        <v>202</v>
      </c>
      <c r="C111" s="44"/>
      <c r="D111" s="6" t="s">
        <v>203</v>
      </c>
      <c r="E111" s="6"/>
      <c r="F111" s="6"/>
      <c r="G111" s="45"/>
      <c r="H111" s="5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6"/>
      <c r="U111" s="116">
        <v>5460</v>
      </c>
      <c r="V111" s="138"/>
    </row>
    <row r="112" spans="1:22" ht="24.9" customHeight="1">
      <c r="A112" s="43">
        <v>31</v>
      </c>
      <c r="B112" s="63" t="s">
        <v>123</v>
      </c>
      <c r="C112" s="63"/>
      <c r="D112" s="62" t="s">
        <v>122</v>
      </c>
      <c r="E112" s="62"/>
      <c r="F112" s="62"/>
      <c r="G112" s="64"/>
      <c r="H112" s="65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2"/>
      <c r="U112" s="117">
        <v>2160</v>
      </c>
      <c r="V112" s="138"/>
    </row>
    <row r="113" spans="1:22" ht="24.9" customHeight="1">
      <c r="A113" s="43">
        <v>32</v>
      </c>
      <c r="B113" s="63" t="s">
        <v>141</v>
      </c>
      <c r="C113" s="63"/>
      <c r="D113" s="62" t="s">
        <v>142</v>
      </c>
      <c r="E113" s="62"/>
      <c r="F113" s="62"/>
      <c r="G113" s="64"/>
      <c r="H113" s="65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2"/>
      <c r="U113" s="117">
        <v>2670</v>
      </c>
      <c r="V113" s="138"/>
    </row>
    <row r="114" spans="1:22" ht="24.9" customHeight="1">
      <c r="A114" s="43">
        <v>33</v>
      </c>
      <c r="B114" s="63" t="s">
        <v>123</v>
      </c>
      <c r="C114" s="63"/>
      <c r="D114" s="62" t="s">
        <v>143</v>
      </c>
      <c r="E114" s="62"/>
      <c r="F114" s="62"/>
      <c r="G114" s="64"/>
      <c r="H114" s="65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2"/>
      <c r="U114" s="117">
        <v>960</v>
      </c>
      <c r="V114" s="138"/>
    </row>
    <row r="115" spans="1:22" ht="24.9" customHeight="1">
      <c r="A115" s="43">
        <v>34</v>
      </c>
      <c r="B115" s="63" t="s">
        <v>126</v>
      </c>
      <c r="C115" s="63"/>
      <c r="D115" s="62" t="s">
        <v>204</v>
      </c>
      <c r="E115" s="62"/>
      <c r="F115" s="62"/>
      <c r="G115" s="64"/>
      <c r="H115" s="65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2"/>
      <c r="U115" s="117">
        <v>19490</v>
      </c>
      <c r="V115" s="138"/>
    </row>
    <row r="116" spans="1:22" ht="24.9" customHeight="1">
      <c r="A116" s="43">
        <v>35</v>
      </c>
      <c r="B116" s="63" t="s">
        <v>271</v>
      </c>
      <c r="C116" s="63"/>
      <c r="D116" s="62" t="s">
        <v>272</v>
      </c>
      <c r="E116" s="62"/>
      <c r="F116" s="62"/>
      <c r="G116" s="64"/>
      <c r="H116" s="65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2"/>
      <c r="U116" s="117">
        <v>6130</v>
      </c>
      <c r="V116" s="138"/>
    </row>
    <row r="117" spans="1:22" ht="24.9" customHeight="1">
      <c r="A117" s="43">
        <v>36</v>
      </c>
      <c r="B117" s="63" t="s">
        <v>271</v>
      </c>
      <c r="C117" s="63"/>
      <c r="D117" s="62" t="s">
        <v>273</v>
      </c>
      <c r="E117" s="62"/>
      <c r="F117" s="62"/>
      <c r="G117" s="64"/>
      <c r="H117" s="65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2"/>
      <c r="U117" s="117">
        <v>6130</v>
      </c>
      <c r="V117" s="138"/>
    </row>
    <row r="118" spans="1:22" ht="24.9" customHeight="1">
      <c r="A118" s="43">
        <v>37</v>
      </c>
      <c r="B118" s="63" t="s">
        <v>271</v>
      </c>
      <c r="C118" s="63"/>
      <c r="D118" s="62" t="s">
        <v>274</v>
      </c>
      <c r="E118" s="62"/>
      <c r="F118" s="62"/>
      <c r="G118" s="64"/>
      <c r="H118" s="65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2"/>
      <c r="U118" s="117">
        <v>6130</v>
      </c>
      <c r="V118" s="138"/>
    </row>
    <row r="119" spans="1:22" ht="24.9" customHeight="1">
      <c r="A119" s="43">
        <v>38</v>
      </c>
      <c r="B119" s="63" t="s">
        <v>271</v>
      </c>
      <c r="C119" s="63"/>
      <c r="D119" s="62" t="s">
        <v>275</v>
      </c>
      <c r="E119" s="62"/>
      <c r="F119" s="62"/>
      <c r="G119" s="64"/>
      <c r="H119" s="65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2"/>
      <c r="U119" s="117">
        <v>6340</v>
      </c>
      <c r="V119" s="138"/>
    </row>
    <row r="120" spans="1:22" ht="24.9" customHeight="1">
      <c r="A120" s="43">
        <v>39</v>
      </c>
      <c r="B120" s="63" t="s">
        <v>249</v>
      </c>
      <c r="C120" s="63"/>
      <c r="D120" s="62" t="s">
        <v>252</v>
      </c>
      <c r="E120" s="62"/>
      <c r="F120" s="62"/>
      <c r="G120" s="64"/>
      <c r="H120" s="65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2"/>
      <c r="U120" s="117">
        <v>8180</v>
      </c>
      <c r="V120" s="138"/>
    </row>
    <row r="121" spans="1:22" ht="24.9" customHeight="1">
      <c r="A121" s="43">
        <v>40</v>
      </c>
      <c r="B121" s="63" t="s">
        <v>250</v>
      </c>
      <c r="C121" s="63"/>
      <c r="D121" s="62" t="s">
        <v>253</v>
      </c>
      <c r="E121" s="62"/>
      <c r="F121" s="62"/>
      <c r="G121" s="64"/>
      <c r="H121" s="65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2"/>
      <c r="U121" s="117">
        <v>11560</v>
      </c>
      <c r="V121" s="138"/>
    </row>
    <row r="122" spans="1:22" ht="24.9" customHeight="1">
      <c r="A122" s="43">
        <v>41</v>
      </c>
      <c r="B122" s="63" t="s">
        <v>251</v>
      </c>
      <c r="C122" s="63"/>
      <c r="D122" s="62" t="s">
        <v>254</v>
      </c>
      <c r="E122" s="62"/>
      <c r="F122" s="62"/>
      <c r="G122" s="64"/>
      <c r="H122" s="65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2"/>
      <c r="U122" s="117">
        <v>11760</v>
      </c>
      <c r="V122" s="138"/>
    </row>
    <row r="123" spans="1:22" ht="24.9" customHeight="1">
      <c r="A123" s="43">
        <v>42</v>
      </c>
      <c r="B123" s="63" t="s">
        <v>258</v>
      </c>
      <c r="C123" s="63"/>
      <c r="D123" s="62" t="s">
        <v>259</v>
      </c>
      <c r="E123" s="62"/>
      <c r="F123" s="62"/>
      <c r="G123" s="64"/>
      <c r="H123" s="65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2"/>
      <c r="U123" s="117">
        <v>160</v>
      </c>
      <c r="V123" s="138"/>
    </row>
    <row r="124" spans="1:22" ht="24.9" customHeight="1">
      <c r="A124" s="43">
        <v>43</v>
      </c>
      <c r="B124" s="63" t="s">
        <v>262</v>
      </c>
      <c r="C124" s="63"/>
      <c r="D124" s="62" t="s">
        <v>263</v>
      </c>
      <c r="E124" s="62"/>
      <c r="F124" s="62"/>
      <c r="G124" s="64"/>
      <c r="H124" s="65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2"/>
      <c r="U124" s="117">
        <v>11990</v>
      </c>
      <c r="V124" s="138"/>
    </row>
    <row r="125" spans="1:22" ht="24.9" customHeight="1">
      <c r="A125" s="43">
        <v>44</v>
      </c>
      <c r="B125" s="63" t="s">
        <v>264</v>
      </c>
      <c r="C125" s="63"/>
      <c r="D125" s="62" t="s">
        <v>265</v>
      </c>
      <c r="E125" s="62"/>
      <c r="F125" s="62"/>
      <c r="G125" s="64"/>
      <c r="H125" s="65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2"/>
      <c r="U125" s="117">
        <v>11760</v>
      </c>
      <c r="V125" s="138"/>
    </row>
    <row r="126" spans="1:22" ht="24.9" customHeight="1">
      <c r="A126" s="43">
        <v>45</v>
      </c>
      <c r="B126" s="63" t="s">
        <v>245</v>
      </c>
      <c r="C126" s="63"/>
      <c r="D126" s="62" t="s">
        <v>246</v>
      </c>
      <c r="E126" s="62"/>
      <c r="F126" s="62"/>
      <c r="G126" s="64"/>
      <c r="H126" s="65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2"/>
      <c r="U126" s="117">
        <v>1360</v>
      </c>
      <c r="V126" s="138"/>
    </row>
    <row r="127" spans="1:22" ht="24.9" customHeight="1">
      <c r="A127" s="43">
        <v>46</v>
      </c>
      <c r="B127" s="63" t="s">
        <v>299</v>
      </c>
      <c r="C127" s="63"/>
      <c r="D127" s="62" t="s">
        <v>300</v>
      </c>
      <c r="E127" s="62"/>
      <c r="F127" s="62"/>
      <c r="G127" s="64"/>
      <c r="H127" s="65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2"/>
      <c r="U127" s="117">
        <v>38600</v>
      </c>
      <c r="V127" s="138"/>
    </row>
    <row r="128" spans="1:22" ht="24.9" customHeight="1">
      <c r="A128" s="43">
        <v>47</v>
      </c>
      <c r="B128" s="63" t="s">
        <v>299</v>
      </c>
      <c r="C128" s="63"/>
      <c r="D128" s="62" t="s">
        <v>301</v>
      </c>
      <c r="E128" s="62"/>
      <c r="F128" s="62"/>
      <c r="G128" s="64"/>
      <c r="H128" s="65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2"/>
      <c r="U128" s="117">
        <v>35108</v>
      </c>
      <c r="V128" s="138"/>
    </row>
    <row r="129" spans="1:22" ht="24.9" customHeight="1" thickBot="1">
      <c r="A129" s="43">
        <v>48</v>
      </c>
      <c r="B129" s="63" t="s">
        <v>334</v>
      </c>
      <c r="C129" s="63"/>
      <c r="D129" s="62" t="s">
        <v>335</v>
      </c>
      <c r="E129" s="62"/>
      <c r="F129" s="62"/>
      <c r="G129" s="64"/>
      <c r="H129" s="65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2"/>
      <c r="U129" s="117">
        <v>131928</v>
      </c>
      <c r="V129" s="138"/>
    </row>
    <row r="130" spans="1:22" ht="24.9" customHeight="1" thickBot="1">
      <c r="A130" s="253" t="s">
        <v>318</v>
      </c>
      <c r="B130" s="254"/>
      <c r="C130" s="254"/>
      <c r="D130" s="254"/>
      <c r="E130" s="254"/>
      <c r="F130" s="254"/>
      <c r="G130" s="254"/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5"/>
    </row>
    <row r="131" spans="1:22" ht="24.9" customHeight="1">
      <c r="A131" s="40">
        <v>1</v>
      </c>
      <c r="B131" s="41" t="s">
        <v>282</v>
      </c>
      <c r="C131" s="41"/>
      <c r="D131" s="5" t="s">
        <v>45</v>
      </c>
      <c r="E131" s="5"/>
      <c r="F131" s="5">
        <v>4.3</v>
      </c>
      <c r="G131" s="42"/>
      <c r="H131" s="42">
        <f>SUM(H65:H130)</f>
        <v>7623403.5</v>
      </c>
      <c r="I131" s="42" t="s">
        <v>7</v>
      </c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5">
        <f>1925.32956*1.05</f>
        <v>2021.5960379999999</v>
      </c>
      <c r="U131" s="115">
        <v>2140</v>
      </c>
    </row>
    <row r="132" spans="1:22" ht="45" customHeight="1">
      <c r="A132" s="43">
        <v>2</v>
      </c>
      <c r="B132" s="84" t="s">
        <v>283</v>
      </c>
      <c r="C132" s="44"/>
      <c r="D132" s="6" t="s">
        <v>64</v>
      </c>
      <c r="E132" s="6"/>
      <c r="F132" s="6">
        <v>6</v>
      </c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6">
        <f>2684.540397*1.05</f>
        <v>2818.7674168500002</v>
      </c>
      <c r="U132" s="115">
        <v>3950</v>
      </c>
    </row>
    <row r="133" spans="1:22" ht="24.9" customHeight="1">
      <c r="A133" s="43">
        <v>3</v>
      </c>
      <c r="B133" s="44" t="s">
        <v>284</v>
      </c>
      <c r="C133" s="44"/>
      <c r="D133" s="6" t="s">
        <v>89</v>
      </c>
      <c r="E133" s="6"/>
      <c r="F133" s="6">
        <v>6</v>
      </c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6">
        <f>2684.540397*1.05</f>
        <v>2818.7674168500002</v>
      </c>
      <c r="U133" s="115">
        <v>3950</v>
      </c>
    </row>
    <row r="134" spans="1:22" ht="24.9" customHeight="1">
      <c r="A134" s="73">
        <v>4</v>
      </c>
      <c r="B134" s="63" t="s">
        <v>280</v>
      </c>
      <c r="C134" s="63"/>
      <c r="D134" s="62" t="s">
        <v>113</v>
      </c>
      <c r="E134" s="62"/>
      <c r="F134" s="62">
        <v>6</v>
      </c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6"/>
      <c r="U134" s="115">
        <v>3760</v>
      </c>
    </row>
    <row r="135" spans="1:22" ht="22.8" customHeight="1">
      <c r="A135" s="43">
        <v>5</v>
      </c>
      <c r="B135" s="44" t="s">
        <v>186</v>
      </c>
      <c r="C135" s="44"/>
      <c r="D135" s="6" t="s">
        <v>46</v>
      </c>
      <c r="E135" s="6"/>
      <c r="F135" s="6">
        <v>2.2000000000000002</v>
      </c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6">
        <f>972.5031855*1.05</f>
        <v>1021.128344775</v>
      </c>
      <c r="U135" s="115">
        <v>1060</v>
      </c>
    </row>
    <row r="136" spans="1:22" ht="24.9" customHeight="1">
      <c r="A136" s="43">
        <v>6</v>
      </c>
      <c r="B136" s="44" t="s">
        <v>187</v>
      </c>
      <c r="C136" s="44"/>
      <c r="D136" s="6" t="s">
        <v>47</v>
      </c>
      <c r="E136" s="6"/>
      <c r="F136" s="6">
        <v>2.2000000000000002</v>
      </c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6">
        <f>972.5031855*1.05</f>
        <v>1021.128344775</v>
      </c>
      <c r="U136" s="115">
        <v>1060</v>
      </c>
    </row>
    <row r="137" spans="1:22" ht="42.6" customHeight="1">
      <c r="A137" s="43">
        <v>7</v>
      </c>
      <c r="B137" s="84" t="s">
        <v>285</v>
      </c>
      <c r="C137" s="44"/>
      <c r="D137" s="6" t="s">
        <v>48</v>
      </c>
      <c r="E137" s="6"/>
      <c r="F137" s="6">
        <v>3</v>
      </c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6">
        <f>1548.614991*1.05</f>
        <v>1626.0457405499999</v>
      </c>
      <c r="U137" s="115">
        <v>2261</v>
      </c>
    </row>
    <row r="138" spans="1:22" ht="28.2" customHeight="1">
      <c r="A138" s="43">
        <v>8</v>
      </c>
      <c r="B138" s="84" t="s">
        <v>286</v>
      </c>
      <c r="C138" s="44"/>
      <c r="D138" s="6" t="s">
        <v>49</v>
      </c>
      <c r="E138" s="6"/>
      <c r="F138" s="6">
        <v>3</v>
      </c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6">
        <f>1595.154099*1.05</f>
        <v>1674.9118039500001</v>
      </c>
      <c r="U138" s="115">
        <v>2650</v>
      </c>
    </row>
    <row r="139" spans="1:22" ht="26.4" customHeight="1">
      <c r="A139" s="73">
        <v>9</v>
      </c>
      <c r="B139" s="63" t="s">
        <v>281</v>
      </c>
      <c r="C139" s="63"/>
      <c r="D139" s="62" t="s">
        <v>114</v>
      </c>
      <c r="E139" s="62"/>
      <c r="F139" s="62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6"/>
      <c r="U139" s="115">
        <v>2120</v>
      </c>
    </row>
    <row r="140" spans="1:22" ht="24.9" customHeight="1">
      <c r="A140" s="43">
        <v>10</v>
      </c>
      <c r="B140" s="44" t="s">
        <v>188</v>
      </c>
      <c r="C140" s="44"/>
      <c r="D140" s="6" t="s">
        <v>50</v>
      </c>
      <c r="E140" s="6"/>
      <c r="F140" s="6">
        <v>54</v>
      </c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6">
        <f>23937.92*1.05</f>
        <v>25134.815999999999</v>
      </c>
      <c r="U140" s="115">
        <v>36400</v>
      </c>
    </row>
    <row r="141" spans="1:22" ht="24.9" customHeight="1">
      <c r="A141" s="43">
        <v>11</v>
      </c>
      <c r="B141" s="44" t="s">
        <v>51</v>
      </c>
      <c r="C141" s="44"/>
      <c r="D141" s="6" t="s">
        <v>52</v>
      </c>
      <c r="E141" s="6"/>
      <c r="F141" s="6">
        <v>65</v>
      </c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6">
        <f>26602.406061*1.05</f>
        <v>27932.526364050002</v>
      </c>
      <c r="U141" s="115">
        <v>38810</v>
      </c>
    </row>
    <row r="142" spans="1:22" ht="24.9" customHeight="1">
      <c r="A142" s="43">
        <v>12</v>
      </c>
      <c r="B142" s="44" t="s">
        <v>51</v>
      </c>
      <c r="C142" s="44"/>
      <c r="D142" s="6" t="s">
        <v>53</v>
      </c>
      <c r="E142" s="6"/>
      <c r="F142" s="6">
        <v>80</v>
      </c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6">
        <f>33736.951248*1.05</f>
        <v>35423.798810399996</v>
      </c>
      <c r="U142" s="115">
        <v>42960</v>
      </c>
    </row>
    <row r="143" spans="1:22" ht="24.9" customHeight="1">
      <c r="A143" s="73">
        <v>13</v>
      </c>
      <c r="B143" s="63" t="s">
        <v>51</v>
      </c>
      <c r="C143" s="63"/>
      <c r="D143" s="62" t="s">
        <v>103</v>
      </c>
      <c r="E143" s="62"/>
      <c r="F143" s="62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2"/>
      <c r="U143" s="121">
        <v>40970</v>
      </c>
    </row>
    <row r="144" spans="1:22" ht="24.9" customHeight="1">
      <c r="A144" s="73">
        <v>14</v>
      </c>
      <c r="B144" s="63" t="s">
        <v>51</v>
      </c>
      <c r="C144" s="63"/>
      <c r="D144" s="62" t="s">
        <v>222</v>
      </c>
      <c r="E144" s="62"/>
      <c r="F144" s="62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2"/>
      <c r="U144" s="121">
        <v>38800</v>
      </c>
    </row>
    <row r="145" spans="1:24" ht="24.9" customHeight="1">
      <c r="A145" s="43">
        <v>15</v>
      </c>
      <c r="B145" s="44" t="s">
        <v>54</v>
      </c>
      <c r="C145" s="44"/>
      <c r="D145" s="6" t="s">
        <v>55</v>
      </c>
      <c r="E145" s="6"/>
      <c r="F145" s="6">
        <v>35</v>
      </c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6">
        <f>16265.013765*1.05</f>
        <v>17078.264453250002</v>
      </c>
      <c r="U145" s="121">
        <v>24500</v>
      </c>
    </row>
    <row r="146" spans="1:24" ht="24.9" customHeight="1">
      <c r="A146" s="43">
        <v>16</v>
      </c>
      <c r="B146" s="63" t="s">
        <v>56</v>
      </c>
      <c r="C146" s="44"/>
      <c r="D146" s="6" t="s">
        <v>57</v>
      </c>
      <c r="E146" s="6"/>
      <c r="F146" s="6">
        <v>130</v>
      </c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6">
        <f>91662.3540525*1.05</f>
        <v>96245.471755125007</v>
      </c>
      <c r="U146" s="121">
        <v>151030</v>
      </c>
      <c r="V146" s="138"/>
    </row>
    <row r="147" spans="1:24" ht="24.9" customHeight="1">
      <c r="A147" s="43">
        <v>17</v>
      </c>
      <c r="B147" s="63" t="s">
        <v>224</v>
      </c>
      <c r="C147" s="44"/>
      <c r="D147" s="6" t="s">
        <v>225</v>
      </c>
      <c r="E147" s="6"/>
      <c r="F147" s="6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6"/>
      <c r="U147" s="121">
        <v>114680</v>
      </c>
      <c r="V147" s="138"/>
    </row>
    <row r="148" spans="1:24" ht="24.9" customHeight="1">
      <c r="A148" s="43">
        <v>18</v>
      </c>
      <c r="B148" s="156" t="s">
        <v>223</v>
      </c>
      <c r="C148" s="44"/>
      <c r="D148" s="6" t="s">
        <v>226</v>
      </c>
      <c r="E148" s="6"/>
      <c r="F148" s="6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6"/>
      <c r="U148" s="121">
        <v>114680</v>
      </c>
      <c r="V148" s="138"/>
    </row>
    <row r="149" spans="1:24" ht="24.9" customHeight="1">
      <c r="A149" s="73">
        <v>19</v>
      </c>
      <c r="B149" s="63" t="s">
        <v>189</v>
      </c>
      <c r="C149" s="63"/>
      <c r="D149" s="62" t="s">
        <v>88</v>
      </c>
      <c r="E149" s="62"/>
      <c r="F149" s="62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6"/>
      <c r="U149" s="121">
        <v>236860</v>
      </c>
    </row>
    <row r="150" spans="1:24" ht="24.9" customHeight="1">
      <c r="A150" s="73">
        <v>20</v>
      </c>
      <c r="B150" s="63" t="s">
        <v>190</v>
      </c>
      <c r="C150" s="63"/>
      <c r="D150" s="62" t="s">
        <v>102</v>
      </c>
      <c r="E150" s="62"/>
      <c r="F150" s="62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2"/>
      <c r="U150" s="121">
        <v>293750</v>
      </c>
    </row>
    <row r="151" spans="1:24" ht="24.9" customHeight="1">
      <c r="A151" s="43">
        <v>21</v>
      </c>
      <c r="B151" s="44" t="s">
        <v>58</v>
      </c>
      <c r="C151" s="44"/>
      <c r="D151" s="6" t="s">
        <v>59</v>
      </c>
      <c r="E151" s="6"/>
      <c r="F151" s="6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6">
        <f>8555.986593*1.05</f>
        <v>8983.7859226500004</v>
      </c>
      <c r="U151" s="121">
        <v>14080</v>
      </c>
    </row>
    <row r="152" spans="1:24" ht="24.9" customHeight="1">
      <c r="A152" s="43">
        <v>22</v>
      </c>
      <c r="B152" s="63" t="s">
        <v>230</v>
      </c>
      <c r="C152" s="44"/>
      <c r="D152" s="6" t="s">
        <v>231</v>
      </c>
      <c r="E152" s="6"/>
      <c r="F152" s="6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6"/>
      <c r="U152" s="121">
        <v>8600</v>
      </c>
    </row>
    <row r="153" spans="1:24" ht="24.9" customHeight="1">
      <c r="A153" s="73">
        <v>23</v>
      </c>
      <c r="B153" s="63" t="s">
        <v>60</v>
      </c>
      <c r="C153" s="63"/>
      <c r="D153" s="62" t="s">
        <v>93</v>
      </c>
      <c r="E153" s="62"/>
      <c r="F153" s="62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2"/>
      <c r="U153" s="121">
        <v>9100</v>
      </c>
      <c r="W153" s="2"/>
      <c r="X153" s="2"/>
    </row>
    <row r="154" spans="1:24" ht="24.9" customHeight="1">
      <c r="A154" s="43">
        <v>24</v>
      </c>
      <c r="B154" s="63" t="s">
        <v>8</v>
      </c>
      <c r="C154" s="44"/>
      <c r="D154" s="6"/>
      <c r="E154" s="6"/>
      <c r="F154" s="6">
        <v>2</v>
      </c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6">
        <f>3248.1608775*1.05</f>
        <v>3410.5689213750002</v>
      </c>
      <c r="U154" s="115">
        <v>5390</v>
      </c>
      <c r="W154" s="14"/>
      <c r="X154" s="14"/>
    </row>
    <row r="155" spans="1:24" ht="24.9" customHeight="1">
      <c r="A155" s="43">
        <v>25</v>
      </c>
      <c r="B155" s="63" t="s">
        <v>9</v>
      </c>
      <c r="C155" s="44"/>
      <c r="D155" s="6"/>
      <c r="E155" s="6"/>
      <c r="F155" s="6">
        <v>2</v>
      </c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6">
        <f>3107.84166*1.05</f>
        <v>3263.2337430000002</v>
      </c>
      <c r="U155" s="115">
        <v>5190</v>
      </c>
      <c r="W155" s="14"/>
      <c r="X155" s="14"/>
    </row>
    <row r="156" spans="1:24" ht="23.4" customHeight="1">
      <c r="A156" s="43">
        <v>26</v>
      </c>
      <c r="B156" s="88" t="s">
        <v>191</v>
      </c>
      <c r="C156" s="52"/>
      <c r="D156" s="127" t="s">
        <v>133</v>
      </c>
      <c r="E156" s="127"/>
      <c r="F156" s="12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82"/>
      <c r="U156" s="119">
        <v>15060</v>
      </c>
    </row>
    <row r="157" spans="1:24" ht="23.4" customHeight="1">
      <c r="A157" s="163">
        <v>27</v>
      </c>
      <c r="B157" s="88" t="s">
        <v>83</v>
      </c>
      <c r="C157" s="52"/>
      <c r="D157" s="132" t="s">
        <v>146</v>
      </c>
      <c r="E157" s="132"/>
      <c r="F157" s="132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82"/>
      <c r="U157" s="119">
        <v>23660</v>
      </c>
    </row>
    <row r="158" spans="1:24" ht="23.4" customHeight="1">
      <c r="A158" s="73">
        <v>28</v>
      </c>
      <c r="B158" s="88" t="s">
        <v>83</v>
      </c>
      <c r="C158" s="52"/>
      <c r="D158" s="6" t="s">
        <v>84</v>
      </c>
      <c r="E158" s="61"/>
      <c r="F158" s="61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82"/>
      <c r="U158" s="116">
        <v>33730</v>
      </c>
    </row>
    <row r="159" spans="1:24" ht="23.4" customHeight="1">
      <c r="A159" s="73">
        <v>29</v>
      </c>
      <c r="B159" s="88" t="s">
        <v>83</v>
      </c>
      <c r="C159" s="52"/>
      <c r="D159" s="6" t="s">
        <v>257</v>
      </c>
      <c r="E159" s="158"/>
      <c r="F159" s="158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152"/>
      <c r="U159" s="116">
        <v>22460</v>
      </c>
    </row>
    <row r="160" spans="1:24" ht="23.4" customHeight="1">
      <c r="A160" s="73">
        <v>30</v>
      </c>
      <c r="B160" s="88" t="s">
        <v>86</v>
      </c>
      <c r="C160" s="88"/>
      <c r="D160" s="89" t="s">
        <v>87</v>
      </c>
      <c r="E160" s="87"/>
      <c r="F160" s="87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90"/>
      <c r="U160" s="122">
        <v>150</v>
      </c>
    </row>
    <row r="161" spans="1:21" ht="23.4" customHeight="1">
      <c r="A161" s="73">
        <v>31</v>
      </c>
      <c r="B161" s="63" t="s">
        <v>90</v>
      </c>
      <c r="C161" s="63"/>
      <c r="D161" s="62" t="s">
        <v>115</v>
      </c>
      <c r="E161" s="62"/>
      <c r="F161" s="62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2"/>
      <c r="U161" s="120">
        <v>760</v>
      </c>
    </row>
    <row r="162" spans="1:21" ht="23.4" customHeight="1">
      <c r="A162" s="73">
        <v>32</v>
      </c>
      <c r="B162" s="63" t="s">
        <v>90</v>
      </c>
      <c r="C162" s="63"/>
      <c r="D162" s="62" t="s">
        <v>229</v>
      </c>
      <c r="E162" s="62"/>
      <c r="F162" s="62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2"/>
      <c r="U162" s="120">
        <v>830</v>
      </c>
    </row>
    <row r="163" spans="1:21" ht="23.4" customHeight="1">
      <c r="A163" s="96">
        <v>33</v>
      </c>
      <c r="B163" s="63" t="s">
        <v>90</v>
      </c>
      <c r="C163" s="63"/>
      <c r="D163" s="62" t="s">
        <v>91</v>
      </c>
      <c r="E163" s="62"/>
      <c r="F163" s="62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6"/>
      <c r="U163" s="119">
        <v>510</v>
      </c>
    </row>
    <row r="164" spans="1:21" ht="23.4" customHeight="1">
      <c r="A164" s="96">
        <v>34</v>
      </c>
      <c r="B164" s="63" t="s">
        <v>90</v>
      </c>
      <c r="C164" s="63"/>
      <c r="D164" s="62" t="s">
        <v>92</v>
      </c>
      <c r="E164" s="62"/>
      <c r="F164" s="62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95"/>
      <c r="U164" s="123">
        <v>720</v>
      </c>
    </row>
    <row r="165" spans="1:21" ht="23.4" customHeight="1">
      <c r="A165" s="96">
        <v>35</v>
      </c>
      <c r="B165" s="63" t="s">
        <v>104</v>
      </c>
      <c r="C165" s="63"/>
      <c r="D165" s="62" t="s">
        <v>105</v>
      </c>
      <c r="E165" s="62"/>
      <c r="F165" s="62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6"/>
      <c r="U165" s="119">
        <v>21810</v>
      </c>
    </row>
    <row r="166" spans="1:21" ht="23.4" customHeight="1">
      <c r="A166" s="96">
        <v>36</v>
      </c>
      <c r="B166" s="97" t="s">
        <v>106</v>
      </c>
      <c r="C166" s="88"/>
      <c r="D166" s="62" t="s">
        <v>107</v>
      </c>
      <c r="E166" s="98"/>
      <c r="F166" s="108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100"/>
      <c r="U166" s="124">
        <v>2350</v>
      </c>
    </row>
    <row r="167" spans="1:21" ht="39.6" customHeight="1">
      <c r="A167" s="73">
        <v>37</v>
      </c>
      <c r="B167" s="113" t="s">
        <v>192</v>
      </c>
      <c r="C167" s="88"/>
      <c r="D167" s="62" t="s">
        <v>118</v>
      </c>
      <c r="E167" s="98"/>
      <c r="F167" s="108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114"/>
      <c r="U167" s="125">
        <v>1420</v>
      </c>
    </row>
    <row r="168" spans="1:21" ht="23.4" customHeight="1">
      <c r="A168" s="73">
        <v>38</v>
      </c>
      <c r="B168" s="97" t="s">
        <v>193</v>
      </c>
      <c r="C168" s="88"/>
      <c r="D168" s="62" t="s">
        <v>119</v>
      </c>
      <c r="E168" s="98"/>
      <c r="F168" s="108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114"/>
      <c r="U168" s="125">
        <v>1720</v>
      </c>
    </row>
    <row r="169" spans="1:21" ht="23.4" customHeight="1" thickBot="1">
      <c r="A169" s="73">
        <v>39</v>
      </c>
      <c r="B169" s="63" t="s">
        <v>108</v>
      </c>
      <c r="C169" s="88"/>
      <c r="D169" s="62" t="s">
        <v>152</v>
      </c>
      <c r="E169" s="98"/>
      <c r="F169" s="108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114"/>
      <c r="U169" s="125">
        <v>10540</v>
      </c>
    </row>
    <row r="170" spans="1:21" ht="23.4" customHeight="1">
      <c r="A170" s="128">
        <v>40</v>
      </c>
      <c r="B170" s="63" t="s">
        <v>108</v>
      </c>
      <c r="C170" s="63"/>
      <c r="D170" s="62" t="s">
        <v>109</v>
      </c>
      <c r="E170" s="62"/>
      <c r="F170" s="108"/>
      <c r="G170" s="104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6"/>
      <c r="U170" s="126">
        <v>17900</v>
      </c>
    </row>
    <row r="171" spans="1:21" ht="23.4" customHeight="1">
      <c r="A171" s="73">
        <v>41</v>
      </c>
      <c r="B171" s="63" t="s">
        <v>194</v>
      </c>
      <c r="C171" s="63"/>
      <c r="D171" s="62" t="s">
        <v>125</v>
      </c>
      <c r="E171" s="62"/>
      <c r="F171" s="108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114"/>
      <c r="U171" s="126">
        <v>23270</v>
      </c>
    </row>
    <row r="172" spans="1:21" ht="23.4" customHeight="1">
      <c r="A172" s="73">
        <v>42</v>
      </c>
      <c r="B172" s="63" t="s">
        <v>205</v>
      </c>
      <c r="C172" s="63"/>
      <c r="D172" s="62" t="s">
        <v>206</v>
      </c>
      <c r="E172" s="62"/>
      <c r="F172" s="108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114"/>
      <c r="U172" s="126">
        <v>15930</v>
      </c>
    </row>
    <row r="173" spans="1:21" ht="23.4" customHeight="1">
      <c r="A173" s="73">
        <v>43</v>
      </c>
      <c r="B173" s="129" t="s">
        <v>128</v>
      </c>
      <c r="C173" s="129"/>
      <c r="D173" s="130" t="s">
        <v>131</v>
      </c>
      <c r="E173" s="130"/>
      <c r="F173" s="108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6"/>
      <c r="U173" s="119">
        <v>2550</v>
      </c>
    </row>
    <row r="174" spans="1:21" ht="23.4" customHeight="1">
      <c r="A174" s="73">
        <v>44</v>
      </c>
      <c r="B174" s="63" t="s">
        <v>129</v>
      </c>
      <c r="C174" s="63"/>
      <c r="D174" s="130" t="s">
        <v>138</v>
      </c>
      <c r="E174" s="62"/>
      <c r="F174" s="108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95"/>
      <c r="U174" s="123">
        <v>250</v>
      </c>
    </row>
    <row r="175" spans="1:21" ht="23.4" customHeight="1">
      <c r="A175" s="73">
        <v>45</v>
      </c>
      <c r="B175" s="63" t="s">
        <v>130</v>
      </c>
      <c r="C175" s="63"/>
      <c r="D175" s="62" t="s">
        <v>132</v>
      </c>
      <c r="E175" s="62"/>
      <c r="F175" s="108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6"/>
      <c r="U175" s="123">
        <v>6560</v>
      </c>
    </row>
    <row r="176" spans="1:21" ht="23.4" customHeight="1">
      <c r="A176" s="73">
        <v>46</v>
      </c>
      <c r="B176" s="63" t="s">
        <v>144</v>
      </c>
      <c r="C176" s="63"/>
      <c r="D176" s="62" t="s">
        <v>145</v>
      </c>
      <c r="E176" s="62"/>
      <c r="F176" s="155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137"/>
      <c r="U176" s="154">
        <v>19720</v>
      </c>
    </row>
    <row r="177" spans="1:22" ht="23.4" customHeight="1">
      <c r="A177" s="73">
        <v>47</v>
      </c>
      <c r="B177" s="63" t="s">
        <v>228</v>
      </c>
      <c r="C177" s="63"/>
      <c r="D177" s="62" t="s">
        <v>227</v>
      </c>
      <c r="E177" s="62"/>
      <c r="F177" s="155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137"/>
      <c r="U177" s="154">
        <v>4480</v>
      </c>
    </row>
    <row r="178" spans="1:22" ht="23.4" customHeight="1">
      <c r="A178" s="73">
        <v>48</v>
      </c>
      <c r="B178" s="63" t="s">
        <v>220</v>
      </c>
      <c r="C178" s="63"/>
      <c r="D178" s="62" t="s">
        <v>221</v>
      </c>
      <c r="E178" s="62"/>
      <c r="F178" s="155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137"/>
      <c r="U178" s="154">
        <v>6940</v>
      </c>
    </row>
    <row r="179" spans="1:22" ht="23.4" customHeight="1">
      <c r="A179" s="73">
        <v>49</v>
      </c>
      <c r="B179" s="63" t="s">
        <v>266</v>
      </c>
      <c r="C179" s="63"/>
      <c r="D179" s="62" t="s">
        <v>267</v>
      </c>
      <c r="E179" s="62"/>
      <c r="F179" s="155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137"/>
      <c r="U179" s="162">
        <v>90</v>
      </c>
    </row>
    <row r="180" spans="1:22" ht="23.4" customHeight="1">
      <c r="A180" s="73">
        <v>50</v>
      </c>
      <c r="B180" s="63" t="s">
        <v>266</v>
      </c>
      <c r="C180" s="63"/>
      <c r="D180" s="62" t="s">
        <v>268</v>
      </c>
      <c r="E180" s="62"/>
      <c r="F180" s="155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137"/>
      <c r="U180" s="162">
        <v>100</v>
      </c>
    </row>
    <row r="181" spans="1:22" ht="23.4" customHeight="1">
      <c r="A181" s="73">
        <v>51</v>
      </c>
      <c r="B181" s="63" t="s">
        <v>255</v>
      </c>
      <c r="C181" s="63"/>
      <c r="D181" s="62" t="s">
        <v>256</v>
      </c>
      <c r="E181" s="62"/>
      <c r="F181" s="155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137"/>
      <c r="U181" s="162">
        <v>22290</v>
      </c>
    </row>
    <row r="182" spans="1:22" ht="23.4" customHeight="1">
      <c r="A182" s="73">
        <v>52</v>
      </c>
      <c r="B182" s="63" t="s">
        <v>247</v>
      </c>
      <c r="C182" s="63"/>
      <c r="D182" s="62" t="s">
        <v>248</v>
      </c>
      <c r="E182" s="62"/>
      <c r="F182" s="155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137"/>
      <c r="U182" s="162">
        <v>63810</v>
      </c>
    </row>
    <row r="183" spans="1:22" ht="23.4" customHeight="1">
      <c r="A183" s="73">
        <v>53</v>
      </c>
      <c r="B183" s="63" t="s">
        <v>337</v>
      </c>
      <c r="C183" s="63"/>
      <c r="D183" s="62" t="s">
        <v>336</v>
      </c>
      <c r="E183" s="62"/>
      <c r="F183" s="155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137"/>
      <c r="U183" s="162">
        <v>989</v>
      </c>
    </row>
    <row r="184" spans="1:22" ht="23.4" customHeight="1" thickBot="1">
      <c r="A184" s="73">
        <v>54</v>
      </c>
      <c r="B184" s="63" t="s">
        <v>302</v>
      </c>
      <c r="C184" s="63"/>
      <c r="D184" s="62" t="s">
        <v>303</v>
      </c>
      <c r="E184" s="62"/>
      <c r="F184" s="155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137"/>
      <c r="U184" s="161">
        <v>10360</v>
      </c>
    </row>
    <row r="185" spans="1:22" ht="21" customHeight="1" thickBot="1">
      <c r="A185" s="253" t="s">
        <v>319</v>
      </c>
      <c r="B185" s="254"/>
      <c r="C185" s="254"/>
      <c r="D185" s="254"/>
      <c r="E185" s="254"/>
      <c r="F185" s="254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7"/>
    </row>
    <row r="186" spans="1:22" ht="0.75" customHeight="1">
      <c r="A186" s="91"/>
      <c r="B186" s="58" t="s">
        <v>15</v>
      </c>
      <c r="C186" s="58"/>
      <c r="D186" s="38"/>
      <c r="E186" s="57"/>
      <c r="F186" s="57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</row>
    <row r="187" spans="1:22" ht="20.25" customHeight="1">
      <c r="A187" s="51">
        <v>1</v>
      </c>
      <c r="B187" s="88" t="s">
        <v>208</v>
      </c>
      <c r="C187" s="52"/>
      <c r="D187" s="148" t="s">
        <v>65</v>
      </c>
      <c r="E187" s="148"/>
      <c r="F187" s="148">
        <v>1.3</v>
      </c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152"/>
      <c r="U187" s="153">
        <v>940</v>
      </c>
      <c r="V187" s="138"/>
    </row>
    <row r="188" spans="1:22" ht="20.25" customHeight="1">
      <c r="A188" s="51">
        <v>2</v>
      </c>
      <c r="B188" s="88" t="s">
        <v>126</v>
      </c>
      <c r="C188" s="52"/>
      <c r="D188" s="148" t="s">
        <v>209</v>
      </c>
      <c r="E188" s="148"/>
      <c r="F188" s="148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152"/>
      <c r="U188" s="153">
        <v>71490</v>
      </c>
      <c r="V188" s="138"/>
    </row>
    <row r="189" spans="1:22" ht="20.25" customHeight="1">
      <c r="A189" s="51">
        <v>3</v>
      </c>
      <c r="B189" s="88" t="s">
        <v>139</v>
      </c>
      <c r="C189" s="52"/>
      <c r="D189" s="148" t="s">
        <v>210</v>
      </c>
      <c r="E189" s="148"/>
      <c r="F189" s="148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152"/>
      <c r="U189" s="153">
        <v>746</v>
      </c>
      <c r="V189" s="138"/>
    </row>
    <row r="190" spans="1:22" ht="20.25" customHeight="1">
      <c r="A190" s="51">
        <v>4</v>
      </c>
      <c r="B190" s="88" t="s">
        <v>139</v>
      </c>
      <c r="C190" s="52"/>
      <c r="D190" s="173" t="s">
        <v>211</v>
      </c>
      <c r="E190" s="173"/>
      <c r="F190" s="17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152"/>
      <c r="U190" s="153">
        <v>701</v>
      </c>
      <c r="V190" s="138"/>
    </row>
    <row r="191" spans="1:22" ht="20.25" customHeight="1">
      <c r="A191" s="51">
        <v>5</v>
      </c>
      <c r="B191" s="88" t="s">
        <v>291</v>
      </c>
      <c r="C191" s="52"/>
      <c r="D191" s="173" t="s">
        <v>290</v>
      </c>
      <c r="E191" s="173"/>
      <c r="F191" s="17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152"/>
      <c r="U191" s="153">
        <v>1100</v>
      </c>
      <c r="V191" s="138"/>
    </row>
    <row r="192" spans="1:22" ht="20.25" customHeight="1">
      <c r="A192" s="51">
        <v>6</v>
      </c>
      <c r="B192" s="88" t="s">
        <v>292</v>
      </c>
      <c r="C192" s="52"/>
      <c r="D192" s="173" t="s">
        <v>293</v>
      </c>
      <c r="E192" s="173"/>
      <c r="F192" s="17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152"/>
      <c r="U192" s="153">
        <v>330</v>
      </c>
      <c r="V192" s="138"/>
    </row>
    <row r="193" spans="1:22" ht="20.25" customHeight="1" thickBot="1">
      <c r="A193" s="51">
        <v>7</v>
      </c>
      <c r="B193" s="88" t="s">
        <v>294</v>
      </c>
      <c r="C193" s="52"/>
      <c r="D193" s="173" t="s">
        <v>295</v>
      </c>
      <c r="E193" s="173"/>
      <c r="F193" s="17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152"/>
      <c r="U193" s="153">
        <v>10220</v>
      </c>
      <c r="V193" s="138"/>
    </row>
    <row r="194" spans="1:22" ht="20.25" customHeight="1" thickBot="1">
      <c r="A194" s="215" t="s">
        <v>320</v>
      </c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7"/>
      <c r="V194" s="138"/>
    </row>
    <row r="195" spans="1:22" ht="20.25" customHeight="1" thickBot="1">
      <c r="A195" s="73">
        <v>1</v>
      </c>
      <c r="B195" s="63" t="s">
        <v>304</v>
      </c>
      <c r="C195" s="63"/>
      <c r="D195" s="62" t="s">
        <v>305</v>
      </c>
      <c r="E195" s="62"/>
      <c r="F195" s="155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137"/>
      <c r="U195" s="162">
        <v>104520</v>
      </c>
      <c r="V195" s="138"/>
    </row>
    <row r="196" spans="1:22" ht="20.25" customHeight="1" thickBot="1">
      <c r="A196" s="215" t="s">
        <v>321</v>
      </c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7"/>
    </row>
    <row r="197" spans="1:22" ht="18.600000000000001" thickBot="1">
      <c r="A197" s="189">
        <v>1</v>
      </c>
      <c r="B197" s="188" t="s">
        <v>110</v>
      </c>
      <c r="C197" s="187"/>
      <c r="D197" s="101" t="s">
        <v>111</v>
      </c>
      <c r="E197" s="184"/>
      <c r="F197" s="186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85">
        <v>25330</v>
      </c>
      <c r="V197" s="138"/>
    </row>
    <row r="198" spans="1:22" ht="18.600000000000001" thickBot="1">
      <c r="A198" s="183">
        <v>2</v>
      </c>
      <c r="B198" s="63" t="s">
        <v>309</v>
      </c>
      <c r="C198" s="129"/>
      <c r="D198" s="62" t="s">
        <v>310</v>
      </c>
      <c r="E198" s="62"/>
      <c r="F198" s="155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137"/>
      <c r="U198" s="161">
        <v>25850</v>
      </c>
    </row>
    <row r="199" spans="1:22" ht="18.600000000000001" thickBot="1">
      <c r="A199" s="73">
        <v>3</v>
      </c>
      <c r="B199" s="63" t="s">
        <v>309</v>
      </c>
      <c r="C199" s="63"/>
      <c r="D199" s="62" t="s">
        <v>311</v>
      </c>
      <c r="E199" s="62"/>
      <c r="F199" s="155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137"/>
      <c r="U199" s="161">
        <v>25850</v>
      </c>
    </row>
    <row r="200" spans="1:22" ht="18.600000000000001" thickBot="1">
      <c r="A200" s="169">
        <v>4</v>
      </c>
      <c r="B200" s="131" t="s">
        <v>86</v>
      </c>
      <c r="C200" s="203"/>
      <c r="D200" s="190" t="s">
        <v>312</v>
      </c>
      <c r="E200" s="190"/>
      <c r="F200" s="190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2"/>
      <c r="U200" s="193">
        <v>4930</v>
      </c>
    </row>
    <row r="201" spans="1:22" ht="18">
      <c r="A201" s="92"/>
      <c r="B201" s="59"/>
      <c r="C201" s="59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</row>
    <row r="202" spans="1:22" ht="23.25" customHeight="1">
      <c r="A202" s="92"/>
      <c r="B202" s="60" t="s">
        <v>207</v>
      </c>
      <c r="C202" s="59"/>
      <c r="D202" s="38"/>
      <c r="E202" s="92"/>
      <c r="F202" s="92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92"/>
    </row>
    <row r="203" spans="1:22" ht="7.5" customHeight="1"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</row>
    <row r="204" spans="1:22" ht="18">
      <c r="B204" s="35" t="s">
        <v>61</v>
      </c>
      <c r="C204" s="35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</row>
    <row r="205" spans="1:22" ht="18" customHeight="1">
      <c r="B205" s="36" t="s">
        <v>313</v>
      </c>
      <c r="C205" s="36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</row>
    <row r="206" spans="1:22" ht="15" customHeight="1">
      <c r="B206" s="36" t="s">
        <v>62</v>
      </c>
      <c r="C206" s="36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</row>
    <row r="207" spans="1:22" ht="15" customHeight="1"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</row>
    <row r="208" spans="1:22"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</row>
  </sheetData>
  <mergeCells count="82">
    <mergeCell ref="A56:U56"/>
    <mergeCell ref="A67:U67"/>
    <mergeCell ref="A8:D8"/>
    <mergeCell ref="E5:U8"/>
    <mergeCell ref="A7:D7"/>
    <mergeCell ref="F22:F23"/>
    <mergeCell ref="E24:E25"/>
    <mergeCell ref="B15:B16"/>
    <mergeCell ref="C15:C16"/>
    <mergeCell ref="D15:D16"/>
    <mergeCell ref="E15:E16"/>
    <mergeCell ref="F15:F16"/>
    <mergeCell ref="U15:U16"/>
    <mergeCell ref="A13:A14"/>
    <mergeCell ref="B13:B14"/>
    <mergeCell ref="C13:C14"/>
    <mergeCell ref="A196:U196"/>
    <mergeCell ref="E26:E27"/>
    <mergeCell ref="F26:F27"/>
    <mergeCell ref="U26:U27"/>
    <mergeCell ref="A28:A29"/>
    <mergeCell ref="B28:B29"/>
    <mergeCell ref="D28:D29"/>
    <mergeCell ref="E28:E29"/>
    <mergeCell ref="F28:F29"/>
    <mergeCell ref="U28:U29"/>
    <mergeCell ref="A185:U185"/>
    <mergeCell ref="A130:U130"/>
    <mergeCell ref="C57:C59"/>
    <mergeCell ref="A60:U60"/>
    <mergeCell ref="C39:C51"/>
    <mergeCell ref="A64:U64"/>
    <mergeCell ref="A30:U30"/>
    <mergeCell ref="A38:U38"/>
    <mergeCell ref="B9:B10"/>
    <mergeCell ref="A9:A10"/>
    <mergeCell ref="T9:T10"/>
    <mergeCell ref="F9:F10"/>
    <mergeCell ref="E9:E10"/>
    <mergeCell ref="D9:D10"/>
    <mergeCell ref="C31:C37"/>
    <mergeCell ref="F13:F14"/>
    <mergeCell ref="U13:U14"/>
    <mergeCell ref="A15:A16"/>
    <mergeCell ref="U22:U23"/>
    <mergeCell ref="A12:U12"/>
    <mergeCell ref="A4:F4"/>
    <mergeCell ref="U9:U10"/>
    <mergeCell ref="A11:U11"/>
    <mergeCell ref="A5:D6"/>
    <mergeCell ref="F24:F25"/>
    <mergeCell ref="U24:U25"/>
    <mergeCell ref="A81:U81"/>
    <mergeCell ref="C65:C66"/>
    <mergeCell ref="C9:C10"/>
    <mergeCell ref="C26:C27"/>
    <mergeCell ref="C22:C23"/>
    <mergeCell ref="C24:C25"/>
    <mergeCell ref="A22:A23"/>
    <mergeCell ref="D22:D23"/>
    <mergeCell ref="A26:A27"/>
    <mergeCell ref="B26:B27"/>
    <mergeCell ref="D26:D27"/>
    <mergeCell ref="E22:E23"/>
    <mergeCell ref="B24:B25"/>
    <mergeCell ref="D24:D25"/>
    <mergeCell ref="B22:B23"/>
    <mergeCell ref="A24:A25"/>
    <mergeCell ref="D13:D14"/>
    <mergeCell ref="E13:E14"/>
    <mergeCell ref="A194:U194"/>
    <mergeCell ref="A62:U62"/>
    <mergeCell ref="C53:C54"/>
    <mergeCell ref="A52:U52"/>
    <mergeCell ref="U19:U20"/>
    <mergeCell ref="A21:U21"/>
    <mergeCell ref="B19:B20"/>
    <mergeCell ref="C19:C20"/>
    <mergeCell ref="D19:D20"/>
    <mergeCell ref="E19:E20"/>
    <mergeCell ref="F19:F20"/>
    <mergeCell ref="C28:C29"/>
  </mergeCells>
  <printOptions horizontalCentered="1"/>
  <pageMargins left="0" right="0" top="0" bottom="0" header="0" footer="0"/>
  <pageSetup paperSize="9" scale="64" fitToWidth="3" fitToHeight="3" orientation="landscape" horizontalDpi="1200" verticalDpi="1200" r:id="rId1"/>
  <rowBreaks count="7" manualBreakCount="7">
    <brk id="20" max="20" man="1"/>
    <brk id="37" max="20" man="1"/>
    <brk id="59" max="20" man="1"/>
    <brk id="80" max="20" man="1"/>
    <brk id="114" max="20" man="1"/>
    <brk id="148" max="20" man="1"/>
    <brk id="184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от 01.10.2020</vt:lpstr>
      <vt:lpstr>'Прайс от 01.10.2020'!Область_печати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2023-06-30T08:26:40Z</dcterms:modified>
</cp:coreProperties>
</file>